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Cris\AÑO 2018\pliegos  2018\informe de evaluacion final\"/>
    </mc:Choice>
  </mc:AlternateContent>
  <bookViews>
    <workbookView xWindow="0" yWindow="0" windowWidth="28800" windowHeight="11745"/>
  </bookViews>
  <sheets>
    <sheet name="VERIFICACION TECNICA" sheetId="57" r:id="rId1"/>
    <sheet name="VTE" sheetId="33" r:id="rId2"/>
    <sheet name="CORREC. ARITM." sheetId="56" state="hidden" r:id="rId3"/>
  </sheets>
  <externalReferences>
    <externalReference r:id="rId4"/>
    <externalReference r:id="rId5"/>
    <externalReference r:id="rId6"/>
  </externalReferences>
  <definedNames>
    <definedName name="_xlnm.Print_Area" localSheetId="0">'VERIFICACION TECNICA'!$A$1:$N$36</definedName>
    <definedName name="ELECTRICA">'[1]3.PRESUP. ELECTRICO'!$A$4:$G$212</definedName>
    <definedName name="Export" localSheetId="2" hidden="1">{"'Hoja1'!$A$1:$I$70"}</definedName>
    <definedName name="Export" localSheetId="0" hidden="1">{"'Hoja1'!$A$1:$I$70"}</definedName>
    <definedName name="Export" hidden="1">{"'Hoja1'!$A$1:$I$70"}</definedName>
    <definedName name="formula" localSheetId="2">'[2]VERIFICACION TECNICA'!$A$34:$B$37</definedName>
    <definedName name="formula" localSheetId="0">'VERIFICACION TECNICA'!#REF!</definedName>
    <definedName name="formula">#REF!</definedName>
    <definedName name="HTML_CodePage" hidden="1">1252</definedName>
    <definedName name="HTML_Control" localSheetId="2"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0">'VERIFICACION TECNICA'!$A:$B,'VERIFICACION TECNICA'!$1:$11</definedName>
  </definedNames>
  <calcPr calcId="162913" iterateDelta="1E-4"/>
  <extLst>
    <ext xmlns:mx="http://schemas.microsoft.com/office/mac/excel/2008/main" uri="{7523E5D3-25F3-A5E0-1632-64F254C22452}">
      <mx:ArchID Flags="2"/>
    </ext>
  </extLst>
</workbook>
</file>

<file path=xl/calcChain.xml><?xml version="1.0" encoding="utf-8"?>
<calcChain xmlns="http://schemas.openxmlformats.org/spreadsheetml/2006/main">
  <c r="AA52" i="33" l="1"/>
  <c r="AB52" i="33" s="1"/>
  <c r="AA39" i="33"/>
  <c r="AB39" i="33" s="1"/>
  <c r="AA26" i="33"/>
  <c r="AB26" i="33" s="1"/>
  <c r="AA11" i="33"/>
  <c r="W52" i="33"/>
  <c r="X52" i="33" s="1"/>
  <c r="W39" i="33"/>
  <c r="X39" i="33" s="1"/>
  <c r="W26" i="33"/>
  <c r="X26" i="33" s="1"/>
  <c r="W11" i="33"/>
  <c r="G43" i="33"/>
  <c r="AA10" i="33" l="1"/>
  <c r="AA6" i="33" s="1"/>
  <c r="W10" i="33"/>
  <c r="W6" i="33" s="1"/>
  <c r="P112" i="56"/>
  <c r="R105" i="56"/>
  <c r="Q105" i="56"/>
  <c r="R104" i="56"/>
  <c r="Q104" i="56"/>
  <c r="R103" i="56"/>
  <c r="Q103" i="56"/>
  <c r="R100" i="56"/>
  <c r="Q100" i="56"/>
  <c r="R99" i="56"/>
  <c r="Q99" i="56"/>
  <c r="R98" i="56"/>
  <c r="Q98" i="56"/>
  <c r="R97" i="56"/>
  <c r="Q97" i="56"/>
  <c r="R96" i="56"/>
  <c r="Q96" i="56"/>
  <c r="R95" i="56"/>
  <c r="Q95" i="56"/>
  <c r="R94" i="56"/>
  <c r="Q94" i="56"/>
  <c r="R93" i="56"/>
  <c r="Q93" i="56"/>
  <c r="R92" i="56"/>
  <c r="Q92" i="56"/>
  <c r="R91" i="56"/>
  <c r="Q91" i="56"/>
  <c r="R88" i="56"/>
  <c r="Q88" i="56"/>
  <c r="R87" i="56"/>
  <c r="Q87" i="56"/>
  <c r="R86" i="56"/>
  <c r="Q86" i="56"/>
  <c r="R85" i="56"/>
  <c r="Q85" i="56"/>
  <c r="R84" i="56"/>
  <c r="Q84" i="56"/>
  <c r="R83" i="56"/>
  <c r="Q83" i="56"/>
  <c r="R82" i="56"/>
  <c r="Q82" i="56"/>
  <c r="R81" i="56"/>
  <c r="Q81" i="56"/>
  <c r="R80" i="56"/>
  <c r="Q80" i="56"/>
  <c r="R77" i="56"/>
  <c r="Q77" i="56"/>
  <c r="R76" i="56"/>
  <c r="Q76" i="56"/>
  <c r="R75" i="56"/>
  <c r="Q75" i="56"/>
  <c r="R74" i="56"/>
  <c r="Q74" i="56"/>
  <c r="R73" i="56"/>
  <c r="Q73" i="56"/>
  <c r="R72" i="56"/>
  <c r="Q72" i="56"/>
  <c r="R71" i="56"/>
  <c r="Q71" i="56"/>
  <c r="R70" i="56"/>
  <c r="Q70" i="56"/>
  <c r="R69" i="56"/>
  <c r="Q69" i="56"/>
  <c r="R68" i="56"/>
  <c r="Q68" i="56"/>
  <c r="R67" i="56"/>
  <c r="Q67" i="56"/>
  <c r="R64" i="56"/>
  <c r="Q64" i="56"/>
  <c r="R63" i="56"/>
  <c r="Q63" i="56"/>
  <c r="R62" i="56"/>
  <c r="Q62" i="56"/>
  <c r="R61" i="56"/>
  <c r="Q61" i="56"/>
  <c r="R60" i="56"/>
  <c r="Q60" i="56"/>
  <c r="R59" i="56"/>
  <c r="Q59" i="56"/>
  <c r="R58" i="56"/>
  <c r="Q58" i="56"/>
  <c r="R57" i="56"/>
  <c r="Q57" i="56"/>
  <c r="R54" i="56"/>
  <c r="Q54" i="56"/>
  <c r="R53" i="56"/>
  <c r="Q53" i="56"/>
  <c r="R52" i="56"/>
  <c r="Q52" i="56"/>
  <c r="R51" i="56"/>
  <c r="Q51" i="56"/>
  <c r="R50" i="56"/>
  <c r="Q50" i="56"/>
  <c r="R49" i="56"/>
  <c r="Q49" i="56"/>
  <c r="R48" i="56"/>
  <c r="Q48" i="56"/>
  <c r="R47" i="56"/>
  <c r="Q47" i="56"/>
  <c r="R46" i="56"/>
  <c r="Q46" i="56"/>
  <c r="R43" i="56"/>
  <c r="Q43" i="56"/>
  <c r="R42" i="56"/>
  <c r="Q42" i="56"/>
  <c r="R41" i="56"/>
  <c r="Q41" i="56"/>
  <c r="R40" i="56"/>
  <c r="Q40" i="56"/>
  <c r="R39" i="56"/>
  <c r="Q39" i="56"/>
  <c r="R38" i="56"/>
  <c r="Q38" i="56"/>
  <c r="R37" i="56"/>
  <c r="Q37" i="56"/>
  <c r="R36" i="56"/>
  <c r="Q36" i="56"/>
  <c r="R35" i="56"/>
  <c r="Q35" i="56"/>
  <c r="R34" i="56"/>
  <c r="Q34" i="56"/>
  <c r="R33" i="56"/>
  <c r="Q33" i="56"/>
  <c r="R30" i="56"/>
  <c r="Q30" i="56"/>
  <c r="R29" i="56"/>
  <c r="Q29" i="56"/>
  <c r="R28" i="56"/>
  <c r="Q28" i="56"/>
  <c r="R27" i="56"/>
  <c r="Q27" i="56"/>
  <c r="R26" i="56"/>
  <c r="Q26" i="56"/>
  <c r="R23" i="56"/>
  <c r="Q23" i="56"/>
  <c r="R22" i="56"/>
  <c r="Q22" i="56"/>
  <c r="R21" i="56"/>
  <c r="Q21" i="56"/>
  <c r="R20" i="56"/>
  <c r="Q20" i="56"/>
  <c r="R19" i="56"/>
  <c r="Q19" i="56"/>
  <c r="R18" i="56"/>
  <c r="Q18" i="56"/>
  <c r="R17" i="56"/>
  <c r="Q17" i="56"/>
  <c r="R16" i="56"/>
  <c r="Q16" i="56"/>
  <c r="R15" i="56"/>
  <c r="Q15" i="56"/>
  <c r="R14" i="56"/>
  <c r="Q14" i="56"/>
  <c r="R13" i="56"/>
  <c r="Q13" i="56"/>
  <c r="R12" i="56"/>
  <c r="Q12" i="56"/>
  <c r="R11" i="56"/>
  <c r="Q11" i="56"/>
  <c r="R10" i="56"/>
  <c r="Q10" i="56"/>
  <c r="R9" i="56"/>
  <c r="Q9" i="56"/>
  <c r="M112" i="56"/>
  <c r="O105" i="56"/>
  <c r="N105" i="56"/>
  <c r="O104" i="56"/>
  <c r="N104" i="56"/>
  <c r="O103" i="56"/>
  <c r="N103" i="56"/>
  <c r="O100" i="56"/>
  <c r="N100" i="56"/>
  <c r="O99" i="56"/>
  <c r="N99" i="56"/>
  <c r="O98" i="56"/>
  <c r="N98" i="56"/>
  <c r="O97" i="56"/>
  <c r="N97" i="56"/>
  <c r="O96" i="56"/>
  <c r="N96" i="56"/>
  <c r="O95" i="56"/>
  <c r="N95" i="56"/>
  <c r="O94" i="56"/>
  <c r="N94" i="56"/>
  <c r="O93" i="56"/>
  <c r="N93" i="56"/>
  <c r="O92" i="56"/>
  <c r="N92" i="56"/>
  <c r="O91" i="56"/>
  <c r="N91" i="56"/>
  <c r="O88" i="56"/>
  <c r="N88" i="56"/>
  <c r="O87" i="56"/>
  <c r="N87" i="56"/>
  <c r="O86" i="56"/>
  <c r="N86" i="56"/>
  <c r="O85" i="56"/>
  <c r="N85" i="56"/>
  <c r="O84" i="56"/>
  <c r="N84" i="56"/>
  <c r="O83" i="56"/>
  <c r="N83" i="56"/>
  <c r="O82" i="56"/>
  <c r="N82" i="56"/>
  <c r="O81" i="56"/>
  <c r="N81" i="56"/>
  <c r="O80" i="56"/>
  <c r="N80" i="56"/>
  <c r="N89" i="56" s="1"/>
  <c r="O77" i="56"/>
  <c r="N77" i="56"/>
  <c r="O76" i="56"/>
  <c r="N76" i="56"/>
  <c r="O75" i="56"/>
  <c r="N75" i="56"/>
  <c r="O74" i="56"/>
  <c r="N74" i="56"/>
  <c r="O73" i="56"/>
  <c r="N73" i="56"/>
  <c r="O72" i="56"/>
  <c r="N72" i="56"/>
  <c r="O71" i="56"/>
  <c r="N71" i="56"/>
  <c r="O70" i="56"/>
  <c r="N70" i="56"/>
  <c r="O69" i="56"/>
  <c r="N69" i="56"/>
  <c r="O68" i="56"/>
  <c r="N68" i="56"/>
  <c r="O67" i="56"/>
  <c r="N67" i="56"/>
  <c r="O64" i="56"/>
  <c r="N64" i="56"/>
  <c r="O63" i="56"/>
  <c r="N63" i="56"/>
  <c r="O62" i="56"/>
  <c r="N62" i="56"/>
  <c r="O61" i="56"/>
  <c r="N61" i="56"/>
  <c r="O60" i="56"/>
  <c r="N60" i="56"/>
  <c r="O59" i="56"/>
  <c r="N59" i="56"/>
  <c r="O58" i="56"/>
  <c r="N58" i="56"/>
  <c r="O57" i="56"/>
  <c r="N57" i="56"/>
  <c r="O54" i="56"/>
  <c r="N54" i="56"/>
  <c r="O53" i="56"/>
  <c r="N53" i="56"/>
  <c r="O52" i="56"/>
  <c r="N52" i="56"/>
  <c r="O51" i="56"/>
  <c r="N51" i="56"/>
  <c r="O50" i="56"/>
  <c r="N50" i="56"/>
  <c r="O49" i="56"/>
  <c r="N49" i="56"/>
  <c r="O48" i="56"/>
  <c r="N48" i="56"/>
  <c r="O47" i="56"/>
  <c r="N47" i="56"/>
  <c r="O46" i="56"/>
  <c r="N46" i="56"/>
  <c r="N55" i="56" s="1"/>
  <c r="O43" i="56"/>
  <c r="N43" i="56"/>
  <c r="O42" i="56"/>
  <c r="N42" i="56"/>
  <c r="O41" i="56"/>
  <c r="N41" i="56"/>
  <c r="O40" i="56"/>
  <c r="N40" i="56"/>
  <c r="O39" i="56"/>
  <c r="N39" i="56"/>
  <c r="O38" i="56"/>
  <c r="N38" i="56"/>
  <c r="O37" i="56"/>
  <c r="N37" i="56"/>
  <c r="O36" i="56"/>
  <c r="N36" i="56"/>
  <c r="O35" i="56"/>
  <c r="N35" i="56"/>
  <c r="O34" i="56"/>
  <c r="N34" i="56"/>
  <c r="O33" i="56"/>
  <c r="N33" i="56"/>
  <c r="O30" i="56"/>
  <c r="N30" i="56"/>
  <c r="O29" i="56"/>
  <c r="N29" i="56"/>
  <c r="O28" i="56"/>
  <c r="N28" i="56"/>
  <c r="O27" i="56"/>
  <c r="N27" i="56"/>
  <c r="O26" i="56"/>
  <c r="N26" i="56"/>
  <c r="N31" i="56" s="1"/>
  <c r="O23" i="56"/>
  <c r="N23" i="56"/>
  <c r="O22" i="56"/>
  <c r="N22" i="56"/>
  <c r="O21" i="56"/>
  <c r="N21" i="56"/>
  <c r="O20" i="56"/>
  <c r="N20" i="56"/>
  <c r="O19" i="56"/>
  <c r="N19" i="56"/>
  <c r="O18" i="56"/>
  <c r="N18" i="56"/>
  <c r="O17" i="56"/>
  <c r="N17" i="56"/>
  <c r="O16" i="56"/>
  <c r="N16" i="56"/>
  <c r="O15" i="56"/>
  <c r="N15" i="56"/>
  <c r="O14" i="56"/>
  <c r="N14" i="56"/>
  <c r="O13" i="56"/>
  <c r="N13" i="56"/>
  <c r="O12" i="56"/>
  <c r="N12" i="56"/>
  <c r="O11" i="56"/>
  <c r="N11" i="56"/>
  <c r="O10" i="56"/>
  <c r="N10" i="56"/>
  <c r="O9" i="56"/>
  <c r="N9" i="56"/>
  <c r="J112" i="56"/>
  <c r="L105" i="56"/>
  <c r="K105" i="56"/>
  <c r="L104" i="56"/>
  <c r="K104" i="56"/>
  <c r="L103" i="56"/>
  <c r="K103" i="56"/>
  <c r="L100" i="56"/>
  <c r="K100" i="56"/>
  <c r="L99" i="56"/>
  <c r="K99" i="56"/>
  <c r="L98" i="56"/>
  <c r="K98" i="56"/>
  <c r="L97" i="56"/>
  <c r="K97" i="56"/>
  <c r="L96" i="56"/>
  <c r="K96" i="56"/>
  <c r="L95" i="56"/>
  <c r="K95" i="56"/>
  <c r="L94" i="56"/>
  <c r="K94" i="56"/>
  <c r="L93" i="56"/>
  <c r="K93" i="56"/>
  <c r="L92" i="56"/>
  <c r="K92" i="56"/>
  <c r="L91" i="56"/>
  <c r="K91" i="56"/>
  <c r="L88" i="56"/>
  <c r="K88" i="56"/>
  <c r="L87" i="56"/>
  <c r="K87" i="56"/>
  <c r="L86" i="56"/>
  <c r="K86" i="56"/>
  <c r="L85" i="56"/>
  <c r="K85" i="56"/>
  <c r="L84" i="56"/>
  <c r="K84" i="56"/>
  <c r="L83" i="56"/>
  <c r="K83" i="56"/>
  <c r="L82" i="56"/>
  <c r="K82" i="56"/>
  <c r="L81" i="56"/>
  <c r="K81" i="56"/>
  <c r="L80" i="56"/>
  <c r="K80" i="56"/>
  <c r="L77" i="56"/>
  <c r="K77" i="56"/>
  <c r="L76" i="56"/>
  <c r="K76" i="56"/>
  <c r="L75" i="56"/>
  <c r="K75" i="56"/>
  <c r="L74" i="56"/>
  <c r="K74" i="56"/>
  <c r="L73" i="56"/>
  <c r="K73" i="56"/>
  <c r="L72" i="56"/>
  <c r="K72" i="56"/>
  <c r="L71" i="56"/>
  <c r="K71" i="56"/>
  <c r="L70" i="56"/>
  <c r="K70" i="56"/>
  <c r="L69" i="56"/>
  <c r="K69" i="56"/>
  <c r="L68" i="56"/>
  <c r="K68" i="56"/>
  <c r="L67" i="56"/>
  <c r="K67" i="56"/>
  <c r="L64" i="56"/>
  <c r="K64" i="56"/>
  <c r="L63" i="56"/>
  <c r="K63" i="56"/>
  <c r="L62" i="56"/>
  <c r="K62" i="56"/>
  <c r="L61" i="56"/>
  <c r="K61" i="56"/>
  <c r="L60" i="56"/>
  <c r="K60" i="56"/>
  <c r="L59" i="56"/>
  <c r="K59" i="56"/>
  <c r="L58" i="56"/>
  <c r="K58" i="56"/>
  <c r="L57" i="56"/>
  <c r="K57" i="56"/>
  <c r="L54" i="56"/>
  <c r="K54" i="56"/>
  <c r="L53" i="56"/>
  <c r="K53" i="56"/>
  <c r="L52" i="56"/>
  <c r="K52" i="56"/>
  <c r="L51" i="56"/>
  <c r="K51" i="56"/>
  <c r="L50" i="56"/>
  <c r="K50" i="56"/>
  <c r="L49" i="56"/>
  <c r="K49" i="56"/>
  <c r="L48" i="56"/>
  <c r="K48" i="56"/>
  <c r="L47" i="56"/>
  <c r="K47" i="56"/>
  <c r="L46" i="56"/>
  <c r="K46" i="56"/>
  <c r="L43" i="56"/>
  <c r="K43" i="56"/>
  <c r="L42" i="56"/>
  <c r="K42" i="56"/>
  <c r="L41" i="56"/>
  <c r="K41" i="56"/>
  <c r="L40" i="56"/>
  <c r="K40" i="56"/>
  <c r="L39" i="56"/>
  <c r="K39" i="56"/>
  <c r="L38" i="56"/>
  <c r="K38" i="56"/>
  <c r="L37" i="56"/>
  <c r="K37" i="56"/>
  <c r="L36" i="56"/>
  <c r="K36" i="56"/>
  <c r="L35" i="56"/>
  <c r="K35" i="56"/>
  <c r="L34" i="56"/>
  <c r="K34" i="56"/>
  <c r="L33" i="56"/>
  <c r="K33" i="56"/>
  <c r="L30" i="56"/>
  <c r="K30" i="56"/>
  <c r="L29" i="56"/>
  <c r="K29" i="56"/>
  <c r="L28" i="56"/>
  <c r="K28" i="56"/>
  <c r="L27" i="56"/>
  <c r="K27" i="56"/>
  <c r="L26" i="56"/>
  <c r="K26" i="56"/>
  <c r="L23" i="56"/>
  <c r="K23" i="56"/>
  <c r="L22" i="56"/>
  <c r="K22" i="56"/>
  <c r="L21" i="56"/>
  <c r="K21" i="56"/>
  <c r="L20" i="56"/>
  <c r="K20" i="56"/>
  <c r="L19" i="56"/>
  <c r="K19" i="56"/>
  <c r="L18" i="56"/>
  <c r="K18" i="56"/>
  <c r="L17" i="56"/>
  <c r="K17" i="56"/>
  <c r="L16" i="56"/>
  <c r="K16" i="56"/>
  <c r="L15" i="56"/>
  <c r="K15" i="56"/>
  <c r="L14" i="56"/>
  <c r="K14" i="56"/>
  <c r="L13" i="56"/>
  <c r="K13" i="56"/>
  <c r="L12" i="56"/>
  <c r="K12" i="56"/>
  <c r="L11" i="56"/>
  <c r="K11" i="56"/>
  <c r="L10" i="56"/>
  <c r="K10" i="56"/>
  <c r="L9" i="56"/>
  <c r="K9" i="56"/>
  <c r="H11" i="56"/>
  <c r="H12" i="56"/>
  <c r="H13" i="56"/>
  <c r="H14" i="56"/>
  <c r="H15" i="56"/>
  <c r="H16" i="56"/>
  <c r="H17" i="56"/>
  <c r="H18" i="56"/>
  <c r="H19" i="56"/>
  <c r="H20" i="56"/>
  <c r="H21" i="56"/>
  <c r="H22" i="56"/>
  <c r="H23" i="56"/>
  <c r="H26" i="56"/>
  <c r="H27" i="56"/>
  <c r="H28" i="56"/>
  <c r="H29" i="56"/>
  <c r="H30" i="56"/>
  <c r="H33" i="56"/>
  <c r="H34" i="56"/>
  <c r="H35" i="56"/>
  <c r="H36" i="56"/>
  <c r="H37" i="56"/>
  <c r="H38" i="56"/>
  <c r="H39" i="56"/>
  <c r="H40" i="56"/>
  <c r="H41" i="56"/>
  <c r="H42" i="56"/>
  <c r="H43" i="56"/>
  <c r="H46" i="56"/>
  <c r="H47" i="56"/>
  <c r="H48" i="56"/>
  <c r="H49" i="56"/>
  <c r="H50" i="56"/>
  <c r="H51" i="56"/>
  <c r="H52" i="56"/>
  <c r="H53" i="56"/>
  <c r="H54" i="56"/>
  <c r="H57" i="56"/>
  <c r="H58" i="56"/>
  <c r="H59" i="56"/>
  <c r="H60" i="56"/>
  <c r="H61" i="56"/>
  <c r="H62" i="56"/>
  <c r="H63" i="56"/>
  <c r="H64" i="56"/>
  <c r="H67" i="56"/>
  <c r="H68" i="56"/>
  <c r="H69" i="56"/>
  <c r="H70" i="56"/>
  <c r="H71" i="56"/>
  <c r="H72" i="56"/>
  <c r="H73" i="56"/>
  <c r="H74" i="56"/>
  <c r="H75" i="56"/>
  <c r="H76" i="56"/>
  <c r="H77" i="56"/>
  <c r="H80" i="56"/>
  <c r="H81" i="56"/>
  <c r="H82" i="56"/>
  <c r="H83" i="56"/>
  <c r="H84" i="56"/>
  <c r="H85" i="56"/>
  <c r="H86" i="56"/>
  <c r="H87" i="56"/>
  <c r="H88" i="56"/>
  <c r="H91" i="56"/>
  <c r="H92" i="56"/>
  <c r="H93" i="56"/>
  <c r="H94" i="56"/>
  <c r="H95" i="56"/>
  <c r="H96" i="56"/>
  <c r="H97" i="56"/>
  <c r="H98" i="56"/>
  <c r="H99" i="56"/>
  <c r="H100" i="56"/>
  <c r="H103" i="56"/>
  <c r="H104" i="56"/>
  <c r="H105" i="56"/>
  <c r="I9" i="56"/>
  <c r="H9" i="56"/>
  <c r="F105" i="56"/>
  <c r="F104" i="56"/>
  <c r="F103" i="56"/>
  <c r="F100" i="56"/>
  <c r="F99" i="56"/>
  <c r="F98" i="56"/>
  <c r="F97" i="56"/>
  <c r="F96" i="56"/>
  <c r="F95" i="56"/>
  <c r="F94" i="56"/>
  <c r="F93" i="56"/>
  <c r="F92" i="56"/>
  <c r="F91" i="56"/>
  <c r="I105" i="56"/>
  <c r="I104" i="56"/>
  <c r="I103" i="56"/>
  <c r="I100" i="56"/>
  <c r="I99" i="56"/>
  <c r="I98" i="56"/>
  <c r="I97" i="56"/>
  <c r="I96" i="56"/>
  <c r="I95" i="56"/>
  <c r="I94" i="56"/>
  <c r="I93" i="56"/>
  <c r="I92" i="56"/>
  <c r="I91" i="56"/>
  <c r="I88" i="56"/>
  <c r="F88" i="56"/>
  <c r="F11" i="56"/>
  <c r="F12" i="56"/>
  <c r="F13" i="56"/>
  <c r="F14" i="56"/>
  <c r="F15" i="56"/>
  <c r="F16" i="56"/>
  <c r="F17" i="56"/>
  <c r="F18" i="56"/>
  <c r="F19" i="56"/>
  <c r="F20" i="56"/>
  <c r="F21" i="56"/>
  <c r="F22" i="56"/>
  <c r="F23" i="56"/>
  <c r="F9" i="56"/>
  <c r="S52" i="33"/>
  <c r="O52" i="33"/>
  <c r="S39" i="33"/>
  <c r="S26" i="33"/>
  <c r="S11" i="33" s="1"/>
  <c r="K31" i="56" l="1"/>
  <c r="K55" i="56"/>
  <c r="K89" i="56"/>
  <c r="Q24" i="56"/>
  <c r="Q44" i="56"/>
  <c r="Q65" i="56"/>
  <c r="Q78" i="56"/>
  <c r="Q101" i="56"/>
  <c r="Q106" i="56"/>
  <c r="AA13" i="33"/>
  <c r="N14" i="57"/>
  <c r="M14" i="57" s="1"/>
  <c r="M13" i="57" s="1"/>
  <c r="W13" i="33"/>
  <c r="L14" i="57"/>
  <c r="K14" i="57" s="1"/>
  <c r="K13" i="57" s="1"/>
  <c r="F101" i="56"/>
  <c r="N24" i="56"/>
  <c r="N44" i="56"/>
  <c r="N65" i="56"/>
  <c r="N78" i="56"/>
  <c r="N101" i="56"/>
  <c r="N106" i="56"/>
  <c r="F106" i="56"/>
  <c r="K24" i="56"/>
  <c r="K44" i="56"/>
  <c r="K65" i="56"/>
  <c r="K78" i="56"/>
  <c r="K101" i="56"/>
  <c r="K106" i="56"/>
  <c r="Q31" i="56"/>
  <c r="Q108" i="56" s="1"/>
  <c r="Q55" i="56"/>
  <c r="Q89" i="56"/>
  <c r="H106" i="56"/>
  <c r="N108" i="56"/>
  <c r="H89" i="56"/>
  <c r="H65" i="56"/>
  <c r="H55" i="56"/>
  <c r="H44" i="56"/>
  <c r="H31" i="56"/>
  <c r="H101" i="56"/>
  <c r="H78" i="56"/>
  <c r="S10" i="33"/>
  <c r="S6" i="33" s="1"/>
  <c r="P52" i="33"/>
  <c r="O39" i="33"/>
  <c r="O26" i="33"/>
  <c r="O11" i="33"/>
  <c r="K11" i="33"/>
  <c r="K52" i="33"/>
  <c r="L52" i="33" s="1"/>
  <c r="K39" i="33"/>
  <c r="K26" i="33"/>
  <c r="G52" i="33"/>
  <c r="G11" i="33" s="1"/>
  <c r="T52" i="33"/>
  <c r="G39" i="33"/>
  <c r="G26" i="33"/>
  <c r="Q109" i="56" l="1"/>
  <c r="Q110" i="56"/>
  <c r="Q113" i="56"/>
  <c r="Q111" i="56"/>
  <c r="Q112" i="56" s="1"/>
  <c r="Q116" i="56" s="1"/>
  <c r="K108" i="56"/>
  <c r="N113" i="56"/>
  <c r="N111" i="56"/>
  <c r="N109" i="56"/>
  <c r="N110" i="56"/>
  <c r="O10" i="33"/>
  <c r="P26" i="33"/>
  <c r="K10" i="33"/>
  <c r="K6" i="33" s="1"/>
  <c r="F14" i="57" s="1"/>
  <c r="H52" i="33"/>
  <c r="G10" i="33"/>
  <c r="G6" i="33" s="1"/>
  <c r="T39" i="33"/>
  <c r="T26" i="33"/>
  <c r="K110" i="56" l="1"/>
  <c r="K113" i="56"/>
  <c r="K111" i="56"/>
  <c r="K109" i="56"/>
  <c r="K112" i="56" s="1"/>
  <c r="K116" i="56" s="1"/>
  <c r="Q119" i="56"/>
  <c r="Q120" i="56" s="1"/>
  <c r="R120" i="56" s="1"/>
  <c r="N112" i="56"/>
  <c r="N116" i="56" s="1"/>
  <c r="K119" i="56" l="1"/>
  <c r="K120" i="56" s="1"/>
  <c r="L120" i="56" s="1"/>
  <c r="N119" i="56"/>
  <c r="N120" i="56" s="1"/>
  <c r="O120" i="56" s="1"/>
  <c r="S13" i="33"/>
  <c r="J14" i="57"/>
  <c r="I14" i="57" s="1"/>
  <c r="I13" i="57" s="1"/>
  <c r="I12" i="56" l="1"/>
  <c r="I13" i="56"/>
  <c r="I14" i="56"/>
  <c r="I15" i="56"/>
  <c r="I16" i="56"/>
  <c r="I17" i="56"/>
  <c r="I18" i="56"/>
  <c r="I19" i="56"/>
  <c r="I20" i="56"/>
  <c r="I21" i="56"/>
  <c r="I22" i="56"/>
  <c r="I23" i="56"/>
  <c r="I26" i="56"/>
  <c r="I27" i="56"/>
  <c r="I28" i="56"/>
  <c r="I29" i="56"/>
  <c r="I30" i="56"/>
  <c r="I33" i="56"/>
  <c r="I34" i="56"/>
  <c r="I35" i="56"/>
  <c r="I36" i="56"/>
  <c r="I37" i="56"/>
  <c r="I38" i="56"/>
  <c r="I39" i="56"/>
  <c r="I40" i="56"/>
  <c r="I41" i="56"/>
  <c r="I42" i="56"/>
  <c r="I43" i="56"/>
  <c r="I46" i="56"/>
  <c r="I47" i="56"/>
  <c r="I48" i="56"/>
  <c r="I49" i="56"/>
  <c r="I50" i="56"/>
  <c r="I51" i="56"/>
  <c r="I52" i="56"/>
  <c r="I53" i="56"/>
  <c r="I54" i="56"/>
  <c r="I57" i="56"/>
  <c r="I58" i="56"/>
  <c r="I59" i="56"/>
  <c r="I60" i="56"/>
  <c r="I61" i="56"/>
  <c r="I62" i="56"/>
  <c r="I63" i="56"/>
  <c r="I64" i="56"/>
  <c r="I67" i="56"/>
  <c r="I68" i="56"/>
  <c r="I69" i="56"/>
  <c r="I70" i="56"/>
  <c r="I71" i="56"/>
  <c r="I72" i="56"/>
  <c r="I73" i="56"/>
  <c r="I74" i="56"/>
  <c r="I75" i="56"/>
  <c r="I76" i="56"/>
  <c r="I77" i="56"/>
  <c r="I80" i="56"/>
  <c r="I81" i="56"/>
  <c r="I82" i="56"/>
  <c r="I83" i="56"/>
  <c r="I84" i="56"/>
  <c r="I85" i="56"/>
  <c r="I86" i="56"/>
  <c r="I87" i="56"/>
  <c r="F26" i="56"/>
  <c r="F27" i="56"/>
  <c r="F28" i="56"/>
  <c r="F29" i="56"/>
  <c r="F30" i="56"/>
  <c r="F33" i="56"/>
  <c r="F34" i="56"/>
  <c r="F35" i="56"/>
  <c r="F36" i="56"/>
  <c r="F37" i="56"/>
  <c r="F38" i="56"/>
  <c r="F39" i="56"/>
  <c r="F40" i="56"/>
  <c r="F41" i="56"/>
  <c r="F42" i="56"/>
  <c r="F43" i="56"/>
  <c r="F46" i="56"/>
  <c r="F47" i="56"/>
  <c r="F48" i="56"/>
  <c r="F49" i="56"/>
  <c r="F50" i="56"/>
  <c r="F51" i="56"/>
  <c r="F52" i="56"/>
  <c r="F53" i="56"/>
  <c r="F54" i="56"/>
  <c r="F57" i="56"/>
  <c r="F58" i="56"/>
  <c r="F59" i="56"/>
  <c r="F60" i="56"/>
  <c r="F61" i="56"/>
  <c r="F62" i="56"/>
  <c r="F63" i="56"/>
  <c r="F64" i="56"/>
  <c r="F67" i="56"/>
  <c r="F68" i="56"/>
  <c r="F69" i="56"/>
  <c r="F70" i="56"/>
  <c r="F71" i="56"/>
  <c r="F72" i="56"/>
  <c r="F73" i="56"/>
  <c r="F74" i="56"/>
  <c r="F75" i="56"/>
  <c r="F76" i="56"/>
  <c r="F77" i="56"/>
  <c r="F80" i="56"/>
  <c r="F81" i="56"/>
  <c r="F82" i="56"/>
  <c r="F83" i="56"/>
  <c r="F84" i="56"/>
  <c r="F85" i="56"/>
  <c r="F86" i="56"/>
  <c r="F87" i="56"/>
  <c r="G112" i="56"/>
  <c r="C112" i="56"/>
  <c r="I11" i="56"/>
  <c r="I10" i="56"/>
  <c r="H10" i="56"/>
  <c r="H24" i="56" s="1"/>
  <c r="H108" i="56" s="1"/>
  <c r="F10" i="56"/>
  <c r="F24" i="56" s="1"/>
  <c r="O112" i="56" l="1"/>
  <c r="R112" i="56"/>
  <c r="L112" i="56"/>
  <c r="F78" i="56"/>
  <c r="F65" i="56"/>
  <c r="F44" i="56"/>
  <c r="H111" i="56"/>
  <c r="H109" i="56"/>
  <c r="H113" i="56"/>
  <c r="H110" i="56"/>
  <c r="I112" i="56"/>
  <c r="F89" i="56"/>
  <c r="F55" i="56"/>
  <c r="F31" i="56"/>
  <c r="F108" i="56" l="1"/>
  <c r="F113" i="56"/>
  <c r="F111" i="56"/>
  <c r="H112" i="56"/>
  <c r="H116" i="56" s="1"/>
  <c r="F110" i="56"/>
  <c r="F109" i="56"/>
  <c r="H119" i="56" l="1"/>
  <c r="H120" i="56" s="1"/>
  <c r="I120" i="56" s="1"/>
  <c r="F112" i="56"/>
  <c r="F114" i="56" s="1"/>
  <c r="R116" i="56" l="1"/>
  <c r="Q117" i="56"/>
  <c r="R117" i="56" s="1"/>
  <c r="O116" i="56"/>
  <c r="N117" i="56"/>
  <c r="O117" i="56" s="1"/>
  <c r="H117" i="56"/>
  <c r="I117" i="56" s="1"/>
  <c r="K117" i="56"/>
  <c r="L117" i="56" s="1"/>
  <c r="L116" i="56"/>
  <c r="I116" i="56"/>
  <c r="J122" i="56" l="1"/>
  <c r="P122" i="56"/>
  <c r="M122" i="56"/>
  <c r="G122" i="56"/>
  <c r="D10" i="33" l="1"/>
  <c r="O6" i="33" l="1"/>
  <c r="H14" i="57" l="1"/>
  <c r="G14" i="57" s="1"/>
  <c r="G13" i="57" s="1"/>
  <c r="P39" i="33"/>
  <c r="O13" i="33" l="1"/>
  <c r="D14" i="57" l="1"/>
  <c r="E14" i="57"/>
  <c r="E13" i="57" s="1"/>
  <c r="H39" i="33"/>
  <c r="L26" i="33"/>
  <c r="H26" i="33"/>
  <c r="L39" i="33"/>
  <c r="C14" i="57" l="1"/>
  <c r="C13" i="57" s="1"/>
  <c r="K13" i="33"/>
  <c r="G13" i="33"/>
</calcChain>
</file>

<file path=xl/sharedStrings.xml><?xml version="1.0" encoding="utf-8"?>
<sst xmlns="http://schemas.openxmlformats.org/spreadsheetml/2006/main" count="520" uniqueCount="250">
  <si>
    <t>ITEM</t>
  </si>
  <si>
    <t>CANT.</t>
  </si>
  <si>
    <t>Und</t>
  </si>
  <si>
    <t>UND</t>
  </si>
  <si>
    <t>COSTOS DIRECTOS</t>
  </si>
  <si>
    <t>Utilidad</t>
  </si>
  <si>
    <t>TOTAL AUI</t>
  </si>
  <si>
    <t>Iva sobre utilidad</t>
  </si>
  <si>
    <t>M2</t>
  </si>
  <si>
    <t>VR.UNITARIO</t>
  </si>
  <si>
    <t>VR.TOTAL</t>
  </si>
  <si>
    <t>DESCRIPCION ACTIVIDAD</t>
  </si>
  <si>
    <t>Administración</t>
  </si>
  <si>
    <t>Imprevistos</t>
  </si>
  <si>
    <t>UNIVERSIDAD DEL CAUCA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</si>
  <si>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</si>
  <si>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</si>
  <si>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</si>
  <si>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</si>
  <si>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</si>
  <si>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</si>
  <si>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</si>
  <si>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</si>
  <si>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</si>
  <si>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</si>
  <si>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</si>
  <si>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</si>
  <si>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</si>
  <si>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</si>
  <si>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</si>
  <si>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</si>
  <si>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</si>
  <si>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</si>
  <si>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</si>
  <si>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</si>
  <si>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</si>
  <si>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</si>
  <si>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</si>
  <si>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</si>
  <si>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</si>
  <si>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</si>
  <si>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</si>
  <si>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</si>
  <si>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</si>
  <si>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40% VTE</t>
  </si>
  <si>
    <t>VERIFICACIÓN REQUISITOS TECNICOS HABILITANTES</t>
  </si>
  <si>
    <t>% PARTICIPACION (40%)</t>
  </si>
  <si>
    <t>2.3.</t>
  </si>
  <si>
    <t>2.3.1.</t>
  </si>
  <si>
    <t>HABIL</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</si>
  <si>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</si>
  <si>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</si>
  <si>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</si>
  <si>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</si>
  <si>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</si>
  <si>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</si>
  <si>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</si>
  <si>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</si>
  <si>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</si>
  <si>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</si>
  <si>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</si>
  <si>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NO</t>
  </si>
  <si>
    <t>ML</t>
  </si>
  <si>
    <t>TOTAL PRESUPUESTO OFICIAL</t>
  </si>
  <si>
    <t>OBJETO: CONSTRUCCIÓN DE OBRA CIVIL DESTINADA PARA LA ADECUACIÓN DEL AUDITORIO GREGORIO CAICEDO Y CUBIERTA PARA LA TERRAZA DE LA FACULTAD DE INGENIERIA CIVIL DE LA UNIVERSIDAD DEL CAUCA.</t>
  </si>
  <si>
    <t>2.4.</t>
  </si>
  <si>
    <t>PROPUESTA ECONOMICA</t>
  </si>
  <si>
    <t>Corrección Aritmetica</t>
  </si>
  <si>
    <t>NO HABIL</t>
  </si>
  <si>
    <t xml:space="preserve">CONSORCIO CQ </t>
  </si>
  <si>
    <t xml:space="preserve">MAURICIO CASTILLO ESCOBEDO </t>
  </si>
  <si>
    <t>ANDRES LIBARDO FERNANDEZ ORDOÑEZ</t>
  </si>
  <si>
    <t xml:space="preserve">CONSORCIO BM </t>
  </si>
  <si>
    <t>CONTRATO 3</t>
  </si>
  <si>
    <t>UNID.</t>
  </si>
  <si>
    <t>EDIFICIO DE SANTO DOMINGO</t>
  </si>
  <si>
    <t>1,1</t>
  </si>
  <si>
    <t>Rasqueteo de muros para retirar las capas de cal existentes</t>
  </si>
  <si>
    <t>1,2</t>
  </si>
  <si>
    <t>Pintura en promical y acronal de muros y aleros a dos manos, incluye resanes, estuco en los sitios que se requiera, andamios y equipo para trabajo en alturas.</t>
  </si>
  <si>
    <t>1,3</t>
  </si>
  <si>
    <t>Pintura en koraza para fachada del Paraninfo a tres manos, de acuerdo a colores determinados, incluye resanes, estuco en los sitios que se requiera, andamios y equipo para trabajo en alturas.</t>
  </si>
  <si>
    <t>1,4</t>
  </si>
  <si>
    <t>Pintura en vinilo tipo II, aplicado a tres manos en los aleros, incluye resanes sobre dilataciones del superboard.</t>
  </si>
  <si>
    <t>1,5</t>
  </si>
  <si>
    <t>Pintura en aceite para puertas ambas caras, incluye previo lijado de las superficies</t>
  </si>
  <si>
    <t>1,6</t>
  </si>
  <si>
    <t>Pintura en aceite para ventanas y balcones, ambas caras, incluye limpieza de vidrios</t>
  </si>
  <si>
    <t>1,7</t>
  </si>
  <si>
    <t>Pintura en esmalte de canales y bajantes</t>
  </si>
  <si>
    <t>1,8</t>
  </si>
  <si>
    <t>Protección acrílica  para el ladrillo a la vista, de las cornisas y ventanas, utilizando sika 101 y emulsión</t>
  </si>
  <si>
    <t>1,9</t>
  </si>
  <si>
    <t>Protección acrílica para portalones en piedra, utilizando sika 101 y emulsión</t>
  </si>
  <si>
    <t>1,10</t>
  </si>
  <si>
    <t>Limpieza interior de canales, incluye recolección y bote</t>
  </si>
  <si>
    <t>1,11</t>
  </si>
  <si>
    <t>Pintura en vinilo para cenefa doble</t>
  </si>
  <si>
    <t>1,12</t>
  </si>
  <si>
    <t>Pintura de faroles, incluye limpieza</t>
  </si>
  <si>
    <t>1,13</t>
  </si>
  <si>
    <t>protección acrílica para portalones en ladrillo</t>
  </si>
  <si>
    <t>1,14</t>
  </si>
  <si>
    <t>Pintura en vinilo para cenefa sencilla</t>
  </si>
  <si>
    <t>1,15</t>
  </si>
  <si>
    <t>aseo general y bote de escombro</t>
  </si>
  <si>
    <t>GLOB</t>
  </si>
  <si>
    <t>COSTO DIRECTO</t>
  </si>
  <si>
    <t>EDIFICIO PANTEON DE LOS PROCERES</t>
  </si>
  <si>
    <t>2,1</t>
  </si>
  <si>
    <t>Pintura en koraza 3 manos de muros y cornisas, incluye resanes, repellos, estuco en partes que sea necesario, andamios y equipo de seguridad industrial.</t>
  </si>
  <si>
    <t>2,2</t>
  </si>
  <si>
    <t>Pintura en aceite para puerta 1,86 x 3,80, ambas caras</t>
  </si>
  <si>
    <t>2,3</t>
  </si>
  <si>
    <t>Pintura puerta de balcón 1.25 x 2.65</t>
  </si>
  <si>
    <t>2,4</t>
  </si>
  <si>
    <t>Pintura en aceite para ventanas  1.40 x 2.00, ambas caras</t>
  </si>
  <si>
    <t>2,5</t>
  </si>
  <si>
    <t>Aseo general y bote de escombros</t>
  </si>
  <si>
    <t>EDIFICIO DE LA FACULTAD DE ARTE Y DISEÑO (CASA ROSADA)</t>
  </si>
  <si>
    <t>3,1</t>
  </si>
  <si>
    <t>3,2</t>
  </si>
  <si>
    <t>3,3</t>
  </si>
  <si>
    <t>3,4</t>
  </si>
  <si>
    <t>Pintura en aceite para puertas ambas caras, incluye balcones, incluye previo lijado de las superficies</t>
  </si>
  <si>
    <t>3,5</t>
  </si>
  <si>
    <t>3,6</t>
  </si>
  <si>
    <t>3,7</t>
  </si>
  <si>
    <t>Pintura  de rejas de seguridad, balcones</t>
  </si>
  <si>
    <t>3,8</t>
  </si>
  <si>
    <t>3,9</t>
  </si>
  <si>
    <t>Arreglo de canales y bajantes, incluye rectificación de soldaduras y/o reemplazo de tramos en mal estado</t>
  </si>
  <si>
    <t>3,10</t>
  </si>
  <si>
    <t>3,11</t>
  </si>
  <si>
    <t>EDIFICIO SEDE ADMINISTRATIVA</t>
  </si>
  <si>
    <t>4,1</t>
  </si>
  <si>
    <t>4,2</t>
  </si>
  <si>
    <t>Pintura en  vinilo a dos manos de muros y aleros, incluye resanes, estuco en los sitios que se requiera,  andamios y equipo de seguridad industrial</t>
  </si>
  <si>
    <t>4,3</t>
  </si>
  <si>
    <t>Pintura en aceite para puertas, ambas caras, incluye previo lijado de las superficies</t>
  </si>
  <si>
    <t>4,4</t>
  </si>
  <si>
    <t>4,5</t>
  </si>
  <si>
    <t>4,6</t>
  </si>
  <si>
    <t>Pintura de canales y bajantes</t>
  </si>
  <si>
    <t>4,7</t>
  </si>
  <si>
    <t>Pintura de rejas en aceite ambas caras</t>
  </si>
  <si>
    <t>4,8</t>
  </si>
  <si>
    <t>Pintura de balcones  en aceite ambas caras</t>
  </si>
  <si>
    <t>4,9</t>
  </si>
  <si>
    <t>EDIFICIO UNIDAD DE SALUD Y CASA ALBAN</t>
  </si>
  <si>
    <t>5,1</t>
  </si>
  <si>
    <t>5,2</t>
  </si>
  <si>
    <t>Pintura en vinilo de muros a tres, incluye resanes, estuco en los sitios que se requiera, andamios y equipo para trabajo en alturas.</t>
  </si>
  <si>
    <t>5,3</t>
  </si>
  <si>
    <t>5,4</t>
  </si>
  <si>
    <t>5,5</t>
  </si>
  <si>
    <t>5,6</t>
  </si>
  <si>
    <t>Protección acrílica para portalones en Ladrillo, utilizando sika 101 y emulsión</t>
  </si>
  <si>
    <t>5,7</t>
  </si>
  <si>
    <t>5,8</t>
  </si>
  <si>
    <t>EDIFICIO EL CARMEN FACULTAD DE HUMANAS</t>
  </si>
  <si>
    <t>6,1</t>
  </si>
  <si>
    <t>6,2</t>
  </si>
  <si>
    <t>Pintura en promical y acronal de muros y aleros a tres manos, incluye resanes, estuco en los sitios que se requiera,  andamios y equipo de seguridad industrial</t>
  </si>
  <si>
    <t>6,3</t>
  </si>
  <si>
    <t>6,4</t>
  </si>
  <si>
    <t>Repello 1:3 malla venada en aleros, incluye andamio metálico tubular, altura promedio 9 mts</t>
  </si>
  <si>
    <t>6,5</t>
  </si>
  <si>
    <t>6,6</t>
  </si>
  <si>
    <t>Pintura en aceite para ventanas y rejas, ambas caras, incluye limpieza de vidrios,  balcones,  previo lijado de las superficies</t>
  </si>
  <si>
    <t>6,7</t>
  </si>
  <si>
    <t>6,8</t>
  </si>
  <si>
    <t>6,9</t>
  </si>
  <si>
    <t>6,10</t>
  </si>
  <si>
    <t>Pintura  en aceite de canales y bajantes</t>
  </si>
  <si>
    <t>6,11</t>
  </si>
  <si>
    <t>EDIFICIO MUSEO CASA MOSQUERA Y ARCHIVO HISTORICO</t>
  </si>
  <si>
    <t>7,1</t>
  </si>
  <si>
    <t>7,2</t>
  </si>
  <si>
    <t>7,3</t>
  </si>
  <si>
    <t>Pintura en vinilo tipo II, aplicado a tres manos en los aleros, incluye resanes sobre dilataciones del  superboard.</t>
  </si>
  <si>
    <t>7,4</t>
  </si>
  <si>
    <t>Pintura en barniz para puertas exteriores, ambas caras, incluye previo lijado de las superficies</t>
  </si>
  <si>
    <t>7,5</t>
  </si>
  <si>
    <t>Pintura en barniz para ventanas incluye rejas, ambas caras, incluye previo lijado de las superficies</t>
  </si>
  <si>
    <t>7,6</t>
  </si>
  <si>
    <t>7,7</t>
  </si>
  <si>
    <t>7,8</t>
  </si>
  <si>
    <t>Pintura en aceite  de canales y bajantes</t>
  </si>
  <si>
    <t>7,9</t>
  </si>
  <si>
    <t>EDIFICIO FACULTAD DE ARTES</t>
  </si>
  <si>
    <t>8,1</t>
  </si>
  <si>
    <t>8,2</t>
  </si>
  <si>
    <t>8,3</t>
  </si>
  <si>
    <t>8,4</t>
  </si>
  <si>
    <t>8,5</t>
  </si>
  <si>
    <t>Pintura en aceite para ventanas incluye rejas, ambas caras,  rejas y  previo lijado de las superficies</t>
  </si>
  <si>
    <t>8,6</t>
  </si>
  <si>
    <t>8,7</t>
  </si>
  <si>
    <t>8,8</t>
  </si>
  <si>
    <t>8,9</t>
  </si>
  <si>
    <t>8,10</t>
  </si>
  <si>
    <t>EDIFICIO DE LA VICERRECTORIA DE INVESTIGACIONES</t>
  </si>
  <si>
    <t>9,1</t>
  </si>
  <si>
    <t>Pintura koraza a tres manos en muros y aleros, incluye resanes, estuco en los sitios que se requiera,  andamios y equipo de seguridad industrial, altura promedio = 10.60 mts</t>
  </si>
  <si>
    <t>9,2</t>
  </si>
  <si>
    <t>Construcción  e instalación de canales en lámina calibre 22  remachada y grafada de sección igual a la existente</t>
  </si>
  <si>
    <t>9,3</t>
  </si>
  <si>
    <t>Contratista - Profesional Especializado</t>
  </si>
  <si>
    <t>LILIANA VALENCIA CASTRILLON/DISPACAUCA</t>
  </si>
  <si>
    <t>SUFORMA S.A.S.</t>
  </si>
  <si>
    <t>DIEGO ROA ROA/PRINTDIAMOND</t>
  </si>
  <si>
    <t>MARIA ALEJANDRA PRADO VILLAQUIRAN/UTILGRAFICAS</t>
  </si>
  <si>
    <t>YACQUELINE ORDOÑEZ HERNANDEZ/FERROMUEBLES</t>
  </si>
  <si>
    <t>IMPOCAUCA LTDA</t>
  </si>
  <si>
    <t>LICITACIÓN PÚBLICA N° 003-2018</t>
  </si>
  <si>
    <t>OBJETO: SUMINISTRO DE TINTAS, TONER Y ELEMENTOS DE PAPELERÍA Y DE OFICINA PARA LAS DIFERENTES DEPENDENCIAS DE LA UNIVERSIDAD DEL CAUCA</t>
  </si>
  <si>
    <t>MÁXIMO tres (3)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Los contratos que aporte el oferente para demostrar su experiencia, deberán haberse ejecutado y liquidado antes del cierre de la presente convocatoria.
Cada contrato que el proponente aporte como experiencia específica debe estar inscrito en el registro único de proponentes – RUP en al menos diez (10) de los dos códigos UNSPSC exigidos en el numeral 2.1 literal (d) del presente pliego de condiciones. El RUP deberá estar vigente y en firme, de lo contrario el proponente quedará INHABILITADO. 14 11 15, 26 11 17, 27 11 18, 31 16 32, 31 20 15, 31 21 15, 31 21 19, 43 20 18, 43 21 18, 44 10 18, 44 10 24, 44 10 31, 44 11 15, 44 12 15, 44 12 16, 44 12 17, 44 12 18, 44 12 20, 44 12 21, 60 12 11, 60 12 12, 60 12 15, 60 12 17</t>
  </si>
  <si>
    <t>Para la sumatoria del VALOR TOTAL EJECUTADO (VTE) que acredita la experiencia específica se tendrá en cuenta el valor facturado actualizado de los contratos aportados por el proponente.
PO = $348.376.344,oo</t>
  </si>
  <si>
    <t>En caso de estructura plural, el oferente que aporte más del 40% de la experiencia específica relacionada con el criterio de VTE, debe tener por lo menos una participación del 40%.</t>
  </si>
  <si>
    <t>El oferente deberá suministrar en su propuesta las fichas técnicas de los insumos de impresión requeridos en la presente convocatoria, donde se garantice como mínimo el cumplimiento de las especificaciones técnicas descritas en el Anexo B (Propuesta Económica Inicial).</t>
  </si>
  <si>
    <t>2.3.4</t>
  </si>
  <si>
    <t>2.3.4. FICHAS TECNICAS Y CARACTERÍSTICAS TÉCNICAS EXIGIDAS</t>
  </si>
  <si>
    <t>CODIGOS UNSPSC 141115 - 312015 - 432018 - 441018 - 441024 - 441031 - 441115 - 441215 - 441216 - 441217 - 441218 - 441220 - 441221 - 601211 - 601215 - 601217</t>
  </si>
  <si>
    <t>CODIGOS UNSPSC 141115 - 312015 - 432018 - 441018 - 441024 - 441031 - 441115 - 441215 - 441216 - 441217 - 441218 - 441220 - 441221 - 601212 - 601215 - 601217</t>
  </si>
  <si>
    <t>CODIGOS UNSPSC 141115 - 312015 - 432018 - 441018 - 441024 - 441031 - 441115 - 441215 - 441216 - 441217 - 441218 - 441220 - 441221 - 601211 - 601212 - 601215 - 601217</t>
  </si>
  <si>
    <r>
      <t xml:space="preserve">CONTRATO No. 1
</t>
    </r>
    <r>
      <rPr>
        <b/>
        <sz val="11"/>
        <color rgb="FFFF0000"/>
        <rFont val="Arial Narrow"/>
        <family val="2"/>
      </rPr>
      <t>APORTA CERTIFICACION NO VALIDA PORQUE ACREDITA LA SUSCRIPCION DEL CONTRATO PERO NO SU EJECUCION</t>
    </r>
    <r>
      <rPr>
        <b/>
        <sz val="11"/>
        <rFont val="Arial Narrow"/>
        <family val="2"/>
      </rPr>
      <t xml:space="preserve">
CONTRATO No. 2
APORTA ACTA DE LIQUIDACION
CONTRATO No. 3
</t>
    </r>
    <r>
      <rPr>
        <b/>
        <sz val="11"/>
        <color rgb="FFFF0000"/>
        <rFont val="Arial Narrow"/>
        <family val="2"/>
      </rPr>
      <t>NO APORTA ACTA DE LIQUIDACION Y/O ACTA DE RECIBO Y/O CERTIFICACION</t>
    </r>
    <r>
      <rPr>
        <b/>
        <sz val="11"/>
        <rFont val="Arial Narrow"/>
        <family val="2"/>
      </rPr>
      <t xml:space="preserve">
</t>
    </r>
    <r>
      <rPr>
        <b/>
        <sz val="11"/>
        <color rgb="FFFF0000"/>
        <rFont val="Arial Narrow"/>
        <family val="2"/>
      </rPr>
      <t/>
    </r>
  </si>
  <si>
    <t>CODIGOS UNSPSC 141115 - 432018 - 441018 - 441024 - 441031 - 441115 - 441215 - 441216 - 441217 - 441218</t>
  </si>
  <si>
    <t>CODIGOS UNSPSC 141115 - 441024 - 441031 - 441115 - 441215 - 441216 - 441217 - 441218 - 441018 - 261117</t>
  </si>
  <si>
    <r>
      <t xml:space="preserve">CONTRATO No. 1
</t>
    </r>
    <r>
      <rPr>
        <b/>
        <sz val="11"/>
        <color rgb="FFFF0000"/>
        <rFont val="Arial Narrow"/>
        <family val="2"/>
      </rPr>
      <t>NO APORTA ACTA DE LIQUIDACION Y/O ACTA DE RECIBO Y/O CERTIFICACION</t>
    </r>
    <r>
      <rPr>
        <b/>
        <sz val="11"/>
        <rFont val="Arial Narrow"/>
        <family val="2"/>
      </rPr>
      <t xml:space="preserve">
CONTRATO No. 2
</t>
    </r>
    <r>
      <rPr>
        <b/>
        <sz val="11"/>
        <color rgb="FFFF0000"/>
        <rFont val="Arial Narrow"/>
        <family val="2"/>
      </rPr>
      <t>APORTA ACTA DE LIQUIDACION SIN FIRMAS DE LA ENTIDAD CONTRATANTE</t>
    </r>
    <r>
      <rPr>
        <b/>
        <sz val="11"/>
        <rFont val="Arial Narrow"/>
        <family val="2"/>
      </rPr>
      <t xml:space="preserve">
CONTRATO No. 3
</t>
    </r>
    <r>
      <rPr>
        <b/>
        <sz val="11"/>
        <color rgb="FFFF0000"/>
        <rFont val="Arial Narrow"/>
        <family val="2"/>
      </rPr>
      <t>NO APORTA ACTA DE LIQUIDACION Y/O ACTA DE RECIBO Y/O CERTIFICACION</t>
    </r>
    <r>
      <rPr>
        <b/>
        <sz val="11"/>
        <rFont val="Arial Narrow"/>
        <family val="2"/>
      </rPr>
      <t xml:space="preserve">
</t>
    </r>
    <r>
      <rPr>
        <b/>
        <sz val="11"/>
        <color rgb="FFFF0000"/>
        <rFont val="Arial Narrow"/>
        <family val="2"/>
      </rPr>
      <t/>
    </r>
  </si>
  <si>
    <t>CODIGOS UNSPSC 261117 - 141115 - 432018 - 441031 - 441215 - 441216 - 312015 - 441018 - 441031 - 441115</t>
  </si>
  <si>
    <r>
      <t xml:space="preserve">CONTRATO No. 1
APORTA ACTA DE LIQUIDACION
CONTRATO No. 2
APORTA ACTA DE LIQUIDACION
CONTRATO No. 3
APORTA ACTA DE LIQUIDACION
</t>
    </r>
    <r>
      <rPr>
        <b/>
        <sz val="11"/>
        <color rgb="FFFF0000"/>
        <rFont val="Arial Narrow"/>
        <family val="2"/>
      </rPr>
      <t/>
    </r>
  </si>
  <si>
    <t>CODIGOS UNSPSC   432018 - 441216 - 441221 - 441218 - 441215 - 441220 - 441031 - 141115 - 312015 - 432118</t>
  </si>
  <si>
    <t>CODIGOS UNSPSC   441115 - 141115 - 441217 - 432018 - 261117 - 441216 - 441215 - 441018 - 441031 - 271118</t>
  </si>
  <si>
    <t>CODIGOS UNSPSC   441018 - 432018 - 312015 - 441216 - 441217 - 141115 - 441215 - 441031 - 441115 - 441024</t>
  </si>
  <si>
    <r>
      <t xml:space="preserve">CONTRATO No. 1
APORTA ACTA DE LIQUIDACION
CONTRATO No. 2
</t>
    </r>
    <r>
      <rPr>
        <b/>
        <sz val="11"/>
        <color rgb="FFFF0000"/>
        <rFont val="Arial Narrow"/>
        <family val="2"/>
      </rPr>
      <t>NO APORTA ACTA DE LIQUIDACION Y/O ACTA DE RECIBO Y/O CERTIFICACION</t>
    </r>
    <r>
      <rPr>
        <b/>
        <sz val="11"/>
        <rFont val="Arial Narrow"/>
        <family val="2"/>
      </rPr>
      <t xml:space="preserve">
</t>
    </r>
    <r>
      <rPr>
        <b/>
        <sz val="11"/>
        <color rgb="FFFF0000"/>
        <rFont val="Arial Narrow"/>
        <family val="2"/>
      </rPr>
      <t/>
    </r>
  </si>
  <si>
    <t>CODIGOS UNSPSC 141115 - 261117 - 432018 - 432118 - 441018 - 441024 - 441031 - 441115 - 441215 - 441216</t>
  </si>
  <si>
    <t>CODIGOS UNSPSC 141115 - 261117 - 432018 - 432118 - 441024 - 441031 - 441115 - 441215 - 441216 - 441217</t>
  </si>
  <si>
    <t>CODIGOS UNSPSC 141115 - 432018 - 432118 - 441018 - 441024 - 441031 - 441115 - 441215 - 441216 - 441217 - 441218 - 441220 - 441221</t>
  </si>
  <si>
    <r>
      <t xml:space="preserve">CONTRATO No. 1
APORTA CERTIFICACION
CONTRATO No. 2
APORTA CERTIFICACION
CONTRATO No. 3
APORTA CERTIFICACION
</t>
    </r>
    <r>
      <rPr>
        <b/>
        <sz val="11"/>
        <color rgb="FFFF0000"/>
        <rFont val="Arial Narrow"/>
        <family val="2"/>
      </rPr>
      <t/>
    </r>
  </si>
  <si>
    <t>LICITACION No. 003-2018</t>
  </si>
  <si>
    <t>CODIGOS UNSPSC  441216 - 441218 - 601217 - 421217 - 441115 - 441220 - 141115 - 441031 - 441221 - 601211 - 441215 - 432018 - 441024</t>
  </si>
  <si>
    <r>
      <t xml:space="preserve">CONTRATO No. 1
APORTA ACTA DE RECIBO FINAL
CONTRATO No. 2
APORTA CERTIFICACION DE CUMPLIMIENTO
CONTRATO No. 3
APORTA CERTIFICACION DE CUMPLIMIENTO
</t>
    </r>
    <r>
      <rPr>
        <b/>
        <sz val="11"/>
        <color rgb="FFFF0000"/>
        <rFont val="Arial Narrow"/>
        <family val="2"/>
      </rPr>
      <t/>
    </r>
  </si>
  <si>
    <t>CODIGOS UNSPSC   141115 - 441018 - 441024 - 441115 - 441215 - 441216 - 441217 - 441218 - 441220 - 441221</t>
  </si>
  <si>
    <t>CODIGOS UNSPSC   441220 - 441115 - 312015 - 141115 - 441217 - 441215 - 441221 - 441031 - 432018 - 441216 - 441218 - 601211 - 601215 - 601217 - 441024</t>
  </si>
  <si>
    <t>DEBE ACLARAR LA ORIGINALIDAD DE LOS ITEMS 149 - 250 - 257 - 258 - 264 - 265 - 266 - 279 - 301 - 296, PUESTO QUE EN LA FICHA TECNICA ADJUNTA, SE HABLA DE COMPATIBILIDAD Y NO ES CLARO SI EL PROPONENTE OFRECE PRODUCTOS ORIGINALES.</t>
  </si>
  <si>
    <t>CODIGOS UNSPSC   141115 - 601211 - 441031 - 441218 - 441115 - 441220 - 312015 - 432018 - 441217 - 441221 - 441216 - 441215 - 601215 - 601217 - 441024</t>
  </si>
  <si>
    <t>NO PRESENTA FICHAS TECNICAS DE LOS INSUMOS DE IMPRESION</t>
  </si>
  <si>
    <t>Tecnico Operativo</t>
  </si>
  <si>
    <t>JOSE MUÑOZ PASAJE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</si>
</sst>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164" formatCode="_-* #,##0.00\ _€_-;\-* #,##0.00\ _€_-;_-* &quot;-&quot;??\ _€_-;_-@_-"/>
    <numFmt numFmtId="165" formatCode="_ * #,##0_ ;_ * \-#,##0_ ;_ * &quot;-&quot;??_ ;_ @_ "/>
    <numFmt numFmtId="166" formatCode="_ &quot;$&quot;\ * #,##0_ ;_ &quot;$&quot;\ * \-#,##0_ ;_ &quot;$&quot;\ * &quot;-&quot;_ ;_ @_ "/>
    <numFmt numFmtId="167" formatCode="&quot;$&quot;\ #,##0"/>
    <numFmt numFmtId="168" formatCode="_ &quot;$&quot;\ * #,##0.00_ ;_ &quot;$&quot;\ * \-#,##0.00_ ;_ &quot;$&quot;\ * &quot;-&quot;??_ ;_ @_ "/>
    <numFmt numFmtId="169" formatCode="&quot;$&quot;\ #,##0.00"/>
    <numFmt numFmtId="170" formatCode="_ * #,##0.00_ ;_ * \-#,##0.00_ ;_ * &quot;-&quot;??_ ;_ @_ "/>
    <numFmt numFmtId="171" formatCode="_-* #,##0\ _€_-;\-* #,##0\ _€_-;_-* &quot;-&quot;??\ _€_-;_-@_-"/>
    <numFmt numFmtId="172" formatCode="_-* #,##0_-;\-* #,##0_-;_-* &quot;-&quot;??_-;_-@_-"/>
    <numFmt numFmtId="173" formatCode="_-* #,##0.00_-;\-* #,##0.00_-;_-* &quot;-&quot;_-;_-@_-"/>
    <numFmt numFmtId="174" formatCode="_-&quot;$&quot;* #,##0_-;\-&quot;$&quot;* #,##0_-;_-&quot;$&quot;* &quot;-&quot;??_-;_-@_-"/>
  </numFmts>
  <fonts count="26"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b/>
      <sz val="10"/>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1"/>
      <color rgb="FFFF0000"/>
      <name val="Arial Narrow"/>
      <family val="2"/>
    </font>
    <font>
      <sz val="8"/>
      <color theme="1"/>
      <name val="Arial"/>
      <family val="2"/>
    </font>
    <font>
      <sz val="10"/>
      <name val="Arial"/>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19">
    <xf numFmtId="0" fontId="0" fillId="0" borderId="0"/>
    <xf numFmtId="164"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8" fontId="10" fillId="0" borderId="0" applyFont="0" applyFill="0" applyBorder="0" applyAlignment="0" applyProtection="0"/>
    <xf numFmtId="0" fontId="10" fillId="0" borderId="0"/>
    <xf numFmtId="0" fontId="1" fillId="0" borderId="0"/>
    <xf numFmtId="9" fontId="2" fillId="0" borderId="0" applyFont="0" applyFill="0" applyBorder="0" applyAlignment="0" applyProtection="0"/>
    <xf numFmtId="0" fontId="2" fillId="0" borderId="0"/>
    <xf numFmtId="170" fontId="2" fillId="0" borderId="0" applyFont="0" applyFill="0" applyBorder="0" applyAlignment="0" applyProtection="0"/>
    <xf numFmtId="0" fontId="18" fillId="0" borderId="0"/>
    <xf numFmtId="0" fontId="2" fillId="0" borderId="0"/>
    <xf numFmtId="0" fontId="19" fillId="0" borderId="0"/>
    <xf numFmtId="41" fontId="1" fillId="0" borderId="0" applyFont="0" applyFill="0" applyBorder="0" applyAlignment="0" applyProtection="0"/>
    <xf numFmtId="0" fontId="25" fillId="0" borderId="0"/>
  </cellStyleXfs>
  <cellXfs count="159">
    <xf numFmtId="0" fontId="0" fillId="0" borderId="0" xfId="0"/>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3" xfId="0" applyFont="1" applyBorder="1"/>
    <xf numFmtId="0" fontId="0" fillId="0" borderId="14" xfId="0" applyBorder="1"/>
    <xf numFmtId="0" fontId="0" fillId="0" borderId="15" xfId="0" applyBorder="1"/>
    <xf numFmtId="0" fontId="0" fillId="0" borderId="8" xfId="0" applyBorder="1"/>
    <xf numFmtId="0" fontId="2" fillId="2" borderId="15" xfId="0" applyFont="1" applyFill="1" applyBorder="1" applyAlignment="1">
      <alignment horizontal="center" vertical="center"/>
    </xf>
    <xf numFmtId="4" fontId="0" fillId="0" borderId="0" xfId="0" applyNumberFormat="1" applyFill="1" applyBorder="1"/>
    <xf numFmtId="0" fontId="2" fillId="0" borderId="8" xfId="0" applyFont="1" applyBorder="1" applyAlignment="1">
      <alignment horizontal="center"/>
    </xf>
    <xf numFmtId="0" fontId="2" fillId="0" borderId="15" xfId="0" applyFont="1" applyBorder="1"/>
    <xf numFmtId="9" fontId="0" fillId="0" borderId="0" xfId="111" applyFont="1" applyBorder="1"/>
    <xf numFmtId="0" fontId="0" fillId="0" borderId="8" xfId="0" applyFill="1" applyBorder="1"/>
    <xf numFmtId="0" fontId="0" fillId="0" borderId="12" xfId="0" applyBorder="1"/>
    <xf numFmtId="0" fontId="0" fillId="0" borderId="11" xfId="0" applyBorder="1"/>
    <xf numFmtId="0" fontId="2" fillId="2" borderId="12" xfId="0" applyFont="1" applyFill="1" applyBorder="1" applyAlignment="1">
      <alignment horizontal="center" vertical="center"/>
    </xf>
    <xf numFmtId="3" fontId="0" fillId="4" borderId="9" xfId="0" applyNumberFormat="1" applyFill="1" applyBorder="1"/>
    <xf numFmtId="0" fontId="0" fillId="0" borderId="0" xfId="0" applyFill="1" applyBorder="1"/>
    <xf numFmtId="0" fontId="0" fillId="0" borderId="15" xfId="0" applyFill="1" applyBorder="1"/>
    <xf numFmtId="0" fontId="0" fillId="0" borderId="11" xfId="0" applyFill="1" applyBorder="1"/>
    <xf numFmtId="0" fontId="0" fillId="0" borderId="13" xfId="0" applyFill="1" applyBorder="1"/>
    <xf numFmtId="0" fontId="0" fillId="0" borderId="7" xfId="0" applyFill="1" applyBorder="1" applyAlignment="1">
      <alignment horizontal="center"/>
    </xf>
    <xf numFmtId="0" fontId="0" fillId="0" borderId="14" xfId="0" applyFill="1" applyBorder="1"/>
    <xf numFmtId="0" fontId="12" fillId="0" borderId="0" xfId="0" applyFont="1" applyFill="1" applyBorder="1"/>
    <xf numFmtId="165" fontId="0" fillId="0" borderId="0" xfId="1" applyNumberFormat="1" applyFont="1" applyBorder="1" applyAlignment="1">
      <alignment horizontal="center"/>
    </xf>
    <xf numFmtId="165" fontId="12" fillId="0" borderId="0" xfId="1" applyNumberFormat="1" applyFont="1" applyFill="1" applyBorder="1" applyAlignment="1">
      <alignment horizontal="center"/>
    </xf>
    <xf numFmtId="165" fontId="2" fillId="0" borderId="0" xfId="1" applyNumberFormat="1" applyFont="1" applyBorder="1" applyAlignment="1">
      <alignment horizontal="center" vertical="center" wrapText="1"/>
    </xf>
    <xf numFmtId="165"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3" fillId="0" borderId="0" xfId="112" applyFont="1" applyFill="1" applyAlignment="1">
      <alignment vertical="center"/>
    </xf>
    <xf numFmtId="0" fontId="2" fillId="0" borderId="0" xfId="112" applyFont="1" applyFill="1" applyAlignment="1">
      <alignment vertical="center"/>
    </xf>
    <xf numFmtId="0" fontId="14" fillId="0" borderId="0" xfId="112" applyFont="1" applyFill="1" applyAlignment="1">
      <alignment vertical="center"/>
    </xf>
    <xf numFmtId="0" fontId="6" fillId="0" borderId="0" xfId="112" applyFont="1" applyFill="1" applyBorder="1" applyAlignment="1">
      <alignment vertical="center"/>
    </xf>
    <xf numFmtId="0" fontId="6" fillId="0" borderId="9" xfId="112" applyFont="1" applyFill="1" applyBorder="1" applyAlignment="1">
      <alignment vertical="center"/>
    </xf>
    <xf numFmtId="0" fontId="13" fillId="0" borderId="0" xfId="112" applyFont="1" applyFill="1"/>
    <xf numFmtId="0" fontId="13" fillId="0" borderId="0" xfId="112" applyFont="1" applyBorder="1" applyAlignment="1">
      <alignment horizontal="justify" vertical="justify"/>
    </xf>
    <xf numFmtId="0" fontId="14" fillId="0" borderId="0" xfId="112" applyFont="1" applyFill="1" applyAlignment="1">
      <alignment horizontal="center" vertical="center"/>
    </xf>
    <xf numFmtId="0" fontId="13" fillId="0" borderId="0" xfId="112" applyFont="1" applyFill="1" applyAlignment="1">
      <alignment horizontal="center" vertical="center"/>
    </xf>
    <xf numFmtId="0" fontId="13" fillId="0" borderId="0" xfId="112" applyFont="1" applyFill="1" applyAlignment="1">
      <alignment horizontal="justify" vertical="justify"/>
    </xf>
    <xf numFmtId="0" fontId="15" fillId="0" borderId="0" xfId="112" applyFont="1" applyFill="1" applyAlignment="1">
      <alignment horizontal="justify" vertical="justify"/>
    </xf>
    <xf numFmtId="0" fontId="14" fillId="0" borderId="0" xfId="112" applyFont="1" applyFill="1" applyAlignment="1">
      <alignment horizontal="justify" vertical="justify"/>
    </xf>
    <xf numFmtId="0" fontId="14" fillId="0" borderId="0" xfId="112" applyFont="1" applyFill="1" applyBorder="1" applyAlignment="1">
      <alignment horizontal="left" vertical="top"/>
    </xf>
    <xf numFmtId="0" fontId="12" fillId="0" borderId="0" xfId="112" applyFont="1" applyFill="1"/>
    <xf numFmtId="0" fontId="14" fillId="0" borderId="0" xfId="112" applyFont="1" applyFill="1"/>
    <xf numFmtId="9" fontId="5" fillId="0" borderId="0" xfId="111" applyFont="1" applyBorder="1"/>
    <xf numFmtId="3" fontId="0" fillId="0" borderId="0" xfId="0" applyNumberFormat="1" applyBorder="1"/>
    <xf numFmtId="0" fontId="0" fillId="0" borderId="17" xfId="0" applyBorder="1" applyAlignment="1">
      <alignment horizontal="center"/>
    </xf>
    <xf numFmtId="9" fontId="0" fillId="0" borderId="17" xfId="111" applyFont="1" applyBorder="1"/>
    <xf numFmtId="171" fontId="0" fillId="0" borderId="1" xfId="1" applyNumberFormat="1" applyFont="1" applyBorder="1"/>
    <xf numFmtId="3" fontId="0" fillId="0" borderId="17" xfId="0" applyNumberFormat="1" applyBorder="1"/>
    <xf numFmtId="9" fontId="11" fillId="0" borderId="15" xfId="97" applyFont="1" applyFill="1" applyBorder="1"/>
    <xf numFmtId="0" fontId="5" fillId="0" borderId="19" xfId="110" applyNumberFormat="1" applyFont="1" applyBorder="1" applyAlignment="1">
      <alignment horizontal="center" vertical="center"/>
    </xf>
    <xf numFmtId="167" fontId="21" fillId="7" borderId="19" xfId="110" applyNumberFormat="1" applyFont="1" applyFill="1" applyBorder="1" applyAlignment="1">
      <alignment horizontal="right" vertical="center"/>
    </xf>
    <xf numFmtId="0" fontId="5" fillId="0" borderId="19" xfId="110" applyFont="1" applyBorder="1" applyAlignment="1">
      <alignment horizontal="center" vertical="center"/>
    </xf>
    <xf numFmtId="0" fontId="8" fillId="0" borderId="23" xfId="0" applyFont="1" applyFill="1" applyBorder="1" applyAlignment="1">
      <alignment horizontal="center" vertical="center"/>
    </xf>
    <xf numFmtId="0" fontId="8" fillId="0" borderId="23" xfId="0" applyFont="1" applyFill="1" applyBorder="1" applyAlignment="1">
      <alignment horizontal="left" vertical="center" wrapText="1"/>
    </xf>
    <xf numFmtId="173" fontId="8" fillId="0" borderId="23" xfId="117" applyNumberFormat="1" applyFont="1" applyFill="1" applyBorder="1" applyAlignment="1">
      <alignment horizontal="center" vertical="center"/>
    </xf>
    <xf numFmtId="167" fontId="8" fillId="0" borderId="23" xfId="0" applyNumberFormat="1" applyFont="1" applyFill="1" applyBorder="1" applyAlignment="1">
      <alignment vertical="center"/>
    </xf>
    <xf numFmtId="0" fontId="14" fillId="0" borderId="23" xfId="112" applyFont="1" applyFill="1" applyBorder="1" applyAlignment="1">
      <alignment horizontal="center" vertical="center" wrapText="1"/>
    </xf>
    <xf numFmtId="169" fontId="14" fillId="0" borderId="23" xfId="112" applyNumberFormat="1" applyFont="1" applyFill="1" applyBorder="1" applyAlignment="1">
      <alignment horizontal="center" vertical="center" wrapText="1"/>
    </xf>
    <xf numFmtId="0" fontId="15" fillId="0" borderId="18" xfId="112" applyFont="1" applyFill="1" applyBorder="1" applyAlignment="1">
      <alignment horizontal="center" vertical="center"/>
    </xf>
    <xf numFmtId="0" fontId="6" fillId="0" borderId="0" xfId="112" applyFont="1" applyFill="1" applyBorder="1" applyAlignment="1">
      <alignment vertical="center" wrapText="1"/>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3" xfId="0" applyFont="1" applyFill="1" applyBorder="1" applyAlignment="1">
      <alignment horizontal="left" vertical="center"/>
    </xf>
    <xf numFmtId="167" fontId="7" fillId="0" borderId="23" xfId="0" applyNumberFormat="1" applyFont="1" applyFill="1" applyBorder="1" applyAlignment="1">
      <alignment vertical="center"/>
    </xf>
    <xf numFmtId="0" fontId="7" fillId="0" borderId="23" xfId="0" applyFont="1" applyFill="1" applyBorder="1" applyAlignment="1">
      <alignment horizontal="center" vertical="center"/>
    </xf>
    <xf numFmtId="0" fontId="7" fillId="0" borderId="0" xfId="0" applyFont="1" applyFill="1" applyAlignment="1">
      <alignment horizontal="center" vertical="center"/>
    </xf>
    <xf numFmtId="2" fontId="8" fillId="0" borderId="23" xfId="0" applyNumberFormat="1" applyFont="1" applyFill="1" applyBorder="1" applyAlignment="1">
      <alignment horizontal="center" vertical="center"/>
    </xf>
    <xf numFmtId="3" fontId="2" fillId="0" borderId="23" xfId="98" applyNumberFormat="1" applyFont="1" applyFill="1" applyBorder="1" applyAlignment="1">
      <alignment horizontal="right" vertical="center"/>
    </xf>
    <xf numFmtId="10" fontId="2" fillId="0" borderId="23" xfId="97" applyNumberFormat="1" applyFont="1" applyFill="1" applyBorder="1" applyAlignment="1">
      <alignment horizontal="center" vertical="center"/>
    </xf>
    <xf numFmtId="10" fontId="8" fillId="0" borderId="23" xfId="97" applyNumberFormat="1" applyFont="1" applyFill="1" applyBorder="1" applyAlignment="1">
      <alignment horizontal="center" vertical="center"/>
    </xf>
    <xf numFmtId="167" fontId="9" fillId="0" borderId="23" xfId="1" applyNumberFormat="1" applyFont="1" applyFill="1" applyBorder="1" applyAlignment="1">
      <alignment horizontal="left" vertical="center"/>
    </xf>
    <xf numFmtId="10" fontId="9" fillId="0" borderId="23" xfId="97" applyNumberFormat="1" applyFont="1" applyFill="1" applyBorder="1" applyAlignment="1">
      <alignment horizontal="center" vertical="center"/>
    </xf>
    <xf numFmtId="3" fontId="9" fillId="0" borderId="23" xfId="98" applyNumberFormat="1" applyFont="1" applyFill="1" applyBorder="1" applyAlignment="1">
      <alignment horizontal="left" vertical="center"/>
    </xf>
    <xf numFmtId="10" fontId="9" fillId="0" borderId="18" xfId="97" applyNumberFormat="1" applyFont="1" applyFill="1" applyBorder="1" applyAlignment="1">
      <alignment horizontal="center" vertical="center"/>
    </xf>
    <xf numFmtId="167" fontId="9" fillId="0" borderId="24" xfId="1" applyNumberFormat="1" applyFont="1" applyFill="1" applyBorder="1" applyAlignment="1">
      <alignment horizontal="left" vertical="center"/>
    </xf>
    <xf numFmtId="9" fontId="8" fillId="0" borderId="23" xfId="97" applyFont="1" applyFill="1" applyBorder="1" applyAlignment="1">
      <alignment vertical="center"/>
    </xf>
    <xf numFmtId="0" fontId="7" fillId="0" borderId="23" xfId="0" applyFont="1" applyFill="1" applyBorder="1" applyAlignment="1">
      <alignment vertical="center"/>
    </xf>
    <xf numFmtId="10" fontId="7" fillId="0" borderId="23" xfId="97" applyNumberFormat="1" applyFont="1" applyFill="1" applyBorder="1" applyAlignment="1">
      <alignment vertical="center"/>
    </xf>
    <xf numFmtId="0" fontId="15" fillId="0" borderId="23" xfId="112" applyFont="1" applyFill="1" applyBorder="1" applyAlignment="1">
      <alignment horizontal="center" vertical="center"/>
    </xf>
    <xf numFmtId="0" fontId="15" fillId="0" borderId="23" xfId="112" applyFont="1" applyFill="1" applyBorder="1" applyAlignment="1">
      <alignment horizontal="center" vertical="center" wrapText="1"/>
    </xf>
    <xf numFmtId="0" fontId="15" fillId="5" borderId="23" xfId="112" applyFont="1" applyFill="1" applyBorder="1" applyAlignment="1">
      <alignment horizontal="justify" vertical="center"/>
    </xf>
    <xf numFmtId="0" fontId="15" fillId="5" borderId="23" xfId="112" applyFont="1" applyFill="1" applyBorder="1" applyAlignment="1">
      <alignment horizontal="center" vertical="center" wrapText="1"/>
    </xf>
    <xf numFmtId="0" fontId="12" fillId="6" borderId="23" xfId="112" applyFont="1" applyFill="1" applyBorder="1" applyAlignment="1">
      <alignment horizontal="justify" vertical="center" wrapText="1"/>
    </xf>
    <xf numFmtId="0" fontId="16" fillId="0" borderId="23" xfId="112" applyFont="1" applyFill="1" applyBorder="1" applyAlignment="1">
      <alignment horizontal="center" vertical="center" wrapText="1"/>
    </xf>
    <xf numFmtId="0" fontId="12" fillId="6" borderId="23" xfId="112" applyFont="1" applyFill="1" applyBorder="1" applyAlignment="1">
      <alignment horizontal="left" vertical="center" wrapText="1"/>
    </xf>
    <xf numFmtId="166" fontId="14" fillId="0" borderId="23" xfId="113" applyNumberFormat="1" applyFont="1" applyFill="1" applyBorder="1" applyAlignment="1">
      <alignment horizontal="center" vertical="center" wrapText="1"/>
    </xf>
    <xf numFmtId="166" fontId="14" fillId="0" borderId="23" xfId="113" applyNumberFormat="1" applyFont="1" applyFill="1" applyBorder="1" applyAlignment="1">
      <alignment vertical="center" wrapText="1"/>
    </xf>
    <xf numFmtId="0" fontId="12" fillId="6" borderId="23" xfId="0" applyFont="1" applyFill="1" applyBorder="1" applyAlignment="1">
      <alignment horizontal="justify" vertical="center" wrapText="1"/>
    </xf>
    <xf numFmtId="0" fontId="14" fillId="0" borderId="23" xfId="0" applyFont="1" applyFill="1" applyBorder="1" applyAlignment="1">
      <alignment horizontal="center" vertical="center"/>
    </xf>
    <xf numFmtId="0" fontId="15" fillId="5" borderId="23" xfId="112" applyFont="1" applyFill="1" applyBorder="1" applyAlignment="1">
      <alignment horizontal="left" vertical="center"/>
    </xf>
    <xf numFmtId="0" fontId="20" fillId="5" borderId="23" xfId="112" applyFont="1" applyFill="1" applyBorder="1" applyAlignment="1">
      <alignment horizontal="center" vertical="justify"/>
    </xf>
    <xf numFmtId="0" fontId="13" fillId="6" borderId="23" xfId="112" applyFont="1" applyFill="1" applyBorder="1" applyAlignment="1">
      <alignment horizontal="left" vertical="center" wrapText="1"/>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17" xfId="0" applyFont="1" applyFill="1" applyBorder="1" applyAlignment="1">
      <alignment horizontal="center" vertical="center"/>
    </xf>
    <xf numFmtId="0" fontId="24" fillId="0" borderId="17" xfId="0" applyFont="1" applyFill="1" applyBorder="1" applyAlignment="1">
      <alignment horizontal="left" vertical="center" wrapText="1"/>
    </xf>
    <xf numFmtId="173" fontId="8" fillId="0" borderId="17" xfId="117" applyNumberFormat="1" applyFont="1" applyFill="1" applyBorder="1" applyAlignment="1">
      <alignment horizontal="center" vertical="center"/>
    </xf>
    <xf numFmtId="167" fontId="8" fillId="0" borderId="17" xfId="2" applyNumberFormat="1" applyFont="1" applyFill="1" applyBorder="1" applyAlignment="1">
      <alignment vertical="center"/>
    </xf>
    <xf numFmtId="167" fontId="8" fillId="0" borderId="17"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3" xfId="0" applyNumberFormat="1" applyFont="1" applyFill="1" applyBorder="1" applyAlignment="1">
      <alignment vertical="center"/>
    </xf>
    <xf numFmtId="2" fontId="7" fillId="0" borderId="23" xfId="0" applyNumberFormat="1" applyFont="1" applyFill="1" applyBorder="1" applyAlignment="1">
      <alignment vertical="center"/>
    </xf>
    <xf numFmtId="174" fontId="8" fillId="0" borderId="23" xfId="96" applyNumberFormat="1" applyFont="1" applyFill="1" applyBorder="1" applyAlignment="1">
      <alignment vertical="center"/>
    </xf>
    <xf numFmtId="174" fontId="7" fillId="0" borderId="23" xfId="96" applyNumberFormat="1" applyFont="1" applyFill="1" applyBorder="1" applyAlignment="1">
      <alignment horizontal="center" vertical="center"/>
    </xf>
    <xf numFmtId="174" fontId="7" fillId="0" borderId="23" xfId="96" applyNumberFormat="1" applyFont="1" applyFill="1" applyBorder="1" applyAlignment="1">
      <alignment vertical="center"/>
    </xf>
    <xf numFmtId="0" fontId="8" fillId="0" borderId="23" xfId="97" applyNumberFormat="1" applyFont="1" applyFill="1" applyBorder="1" applyAlignment="1">
      <alignment vertical="center"/>
    </xf>
    <xf numFmtId="0" fontId="16" fillId="0" borderId="18" xfId="112" applyFont="1" applyFill="1" applyBorder="1" applyAlignment="1">
      <alignment horizontal="center" vertical="center"/>
    </xf>
    <xf numFmtId="0" fontId="6" fillId="0" borderId="0" xfId="112" applyFont="1" applyFill="1" applyBorder="1" applyAlignment="1">
      <alignment vertical="center" wrapText="1"/>
    </xf>
    <xf numFmtId="0" fontId="15" fillId="0" borderId="23" xfId="112" applyFont="1" applyFill="1" applyBorder="1" applyAlignment="1">
      <alignment horizontal="center" vertical="center"/>
    </xf>
    <xf numFmtId="0" fontId="15" fillId="5" borderId="23" xfId="112" applyFont="1" applyFill="1" applyBorder="1" applyAlignment="1">
      <alignment horizontal="left" vertical="center" wrapText="1"/>
    </xf>
    <xf numFmtId="0" fontId="13" fillId="4" borderId="23" xfId="112" applyFont="1" applyFill="1" applyBorder="1" applyAlignment="1">
      <alignment horizontal="center" vertical="justify"/>
    </xf>
    <xf numFmtId="0" fontId="15" fillId="4" borderId="23" xfId="112" applyFont="1" applyFill="1" applyBorder="1" applyAlignment="1">
      <alignment horizontal="center" vertical="center" wrapText="1"/>
    </xf>
    <xf numFmtId="0" fontId="14" fillId="3" borderId="4" xfId="112" applyFont="1" applyFill="1" applyBorder="1" applyAlignment="1">
      <alignment horizontal="center" vertical="center"/>
    </xf>
    <xf numFmtId="0" fontId="14" fillId="3" borderId="6" xfId="112" applyFont="1" applyFill="1" applyBorder="1" applyAlignment="1">
      <alignment horizontal="center" vertical="center"/>
    </xf>
    <xf numFmtId="0" fontId="16" fillId="0" borderId="18" xfId="112" applyFont="1" applyFill="1" applyBorder="1" applyAlignment="1">
      <alignment horizontal="center" vertical="center"/>
    </xf>
    <xf numFmtId="0" fontId="16" fillId="0" borderId="16" xfId="112" applyFont="1" applyFill="1" applyBorder="1" applyAlignment="1">
      <alignment horizontal="center" vertical="center"/>
    </xf>
    <xf numFmtId="0" fontId="16" fillId="0" borderId="10" xfId="112" applyFont="1" applyFill="1" applyBorder="1" applyAlignment="1">
      <alignment horizontal="center" vertical="center"/>
    </xf>
    <xf numFmtId="0" fontId="14" fillId="0" borderId="4" xfId="112" applyFont="1" applyFill="1" applyBorder="1" applyAlignment="1">
      <alignment horizontal="center" vertical="center"/>
    </xf>
    <xf numFmtId="0" fontId="14" fillId="0" borderId="5" xfId="112" applyFont="1" applyFill="1" applyBorder="1" applyAlignment="1">
      <alignment horizontal="center" vertical="center"/>
    </xf>
    <xf numFmtId="0" fontId="6" fillId="0" borderId="0" xfId="112" applyFont="1" applyFill="1" applyBorder="1" applyAlignment="1">
      <alignment vertical="center" wrapText="1"/>
    </xf>
    <xf numFmtId="0" fontId="15" fillId="0" borderId="18" xfId="112" applyFont="1" applyFill="1" applyBorder="1" applyAlignment="1">
      <alignment horizontal="center" vertical="center"/>
    </xf>
    <xf numFmtId="0" fontId="15" fillId="0" borderId="16" xfId="112" applyFont="1" applyFill="1" applyBorder="1" applyAlignment="1">
      <alignment horizontal="center" vertical="center"/>
    </xf>
    <xf numFmtId="0" fontId="15" fillId="0" borderId="10" xfId="112" applyFont="1" applyFill="1" applyBorder="1" applyAlignment="1">
      <alignment horizontal="center" vertical="center"/>
    </xf>
    <xf numFmtId="0" fontId="17" fillId="0" borderId="8" xfId="0" applyFont="1" applyFill="1" applyBorder="1" applyAlignment="1">
      <alignment horizontal="center" vertical="center" wrapText="1"/>
    </xf>
    <xf numFmtId="0" fontId="9"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7" xfId="0" applyFont="1" applyBorder="1" applyAlignment="1">
      <alignment horizontal="left" vertical="center"/>
    </xf>
    <xf numFmtId="9" fontId="0" fillId="0" borderId="17" xfId="97" applyFont="1" applyBorder="1" applyAlignment="1">
      <alignment horizontal="right" vertical="center"/>
    </xf>
    <xf numFmtId="172" fontId="0" fillId="0" borderId="17" xfId="1" applyNumberFormat="1" applyFont="1" applyBorder="1" applyAlignment="1">
      <alignment vertical="center"/>
    </xf>
    <xf numFmtId="0" fontId="7" fillId="0" borderId="1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0" xfId="0" applyFont="1" applyFill="1" applyBorder="1" applyAlignment="1">
      <alignment horizontal="center" vertical="center"/>
    </xf>
    <xf numFmtId="10" fontId="22" fillId="0" borderId="20" xfId="111" applyNumberFormat="1" applyFont="1" applyBorder="1" applyAlignment="1">
      <alignment horizontal="center" vertical="center"/>
    </xf>
    <xf numFmtId="10" fontId="22" fillId="0" borderId="21" xfId="111" applyNumberFormat="1" applyFont="1" applyBorder="1" applyAlignment="1">
      <alignment horizontal="center" vertical="center"/>
    </xf>
    <xf numFmtId="10" fontId="22" fillId="0" borderId="22" xfId="111" applyNumberFormat="1" applyFont="1" applyBorder="1" applyAlignment="1">
      <alignment horizontal="center" vertical="center"/>
    </xf>
    <xf numFmtId="17" fontId="7" fillId="0" borderId="23" xfId="0" applyNumberFormat="1" applyFont="1" applyFill="1" applyBorder="1" applyAlignment="1">
      <alignment horizontal="center" vertical="center"/>
    </xf>
    <xf numFmtId="0" fontId="7" fillId="0" borderId="23" xfId="0" applyFont="1" applyFill="1" applyBorder="1" applyAlignment="1">
      <alignment horizontal="center" vertical="center" wrapText="1"/>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50">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47"/>
  <sheetViews>
    <sheetView tabSelected="1" view="pageBreakPreview" zoomScale="80" zoomScaleNormal="80" zoomScaleSheetLayoutView="80" zoomScalePageLayoutView="70" workbookViewId="0"/>
  </sheetViews>
  <sheetFormatPr baseColWidth="10" defaultColWidth="11.42578125" defaultRowHeight="12.75" x14ac:dyDescent="0.2"/>
  <cols>
    <col min="1" max="1" width="10.42578125" style="49" customWidth="1"/>
    <col min="2" max="2" width="77" style="50" customWidth="1"/>
    <col min="3" max="3" width="15.7109375" style="51" customWidth="1"/>
    <col min="4" max="4" width="30.7109375" style="51" customWidth="1"/>
    <col min="5" max="5" width="15.7109375" style="50" customWidth="1"/>
    <col min="6" max="6" width="30.7109375" style="50" customWidth="1"/>
    <col min="7" max="7" width="15.7109375" style="50" customWidth="1"/>
    <col min="8" max="8" width="30.7109375" style="50" customWidth="1"/>
    <col min="9" max="9" width="15.7109375" style="50" customWidth="1"/>
    <col min="10" max="10" width="30.7109375" style="50" customWidth="1"/>
    <col min="11" max="11" width="15.7109375" style="50" customWidth="1"/>
    <col min="12" max="12" width="30.7109375" style="50" customWidth="1"/>
    <col min="13" max="13" width="15.7109375" style="50" customWidth="1"/>
    <col min="14" max="14" width="30.7109375" style="50" customWidth="1"/>
    <col min="15" max="15" width="16.28515625" style="46" bestFit="1" customWidth="1"/>
    <col min="16" max="16" width="11.42578125" style="46"/>
    <col min="17" max="17" width="16.28515625" style="46" bestFit="1" customWidth="1"/>
    <col min="18" max="16384" width="11.42578125" style="46"/>
  </cols>
  <sheetData>
    <row r="1" spans="1:14" s="41" customFormat="1" ht="17.25" customHeight="1" x14ac:dyDescent="0.25">
      <c r="A1" s="40" t="s">
        <v>29</v>
      </c>
      <c r="B1" s="40"/>
      <c r="C1" s="40"/>
      <c r="D1" s="40"/>
      <c r="E1" s="40"/>
      <c r="F1" s="40"/>
      <c r="G1" s="40"/>
      <c r="H1" s="40"/>
      <c r="I1" s="40"/>
      <c r="J1" s="40"/>
      <c r="K1" s="40"/>
      <c r="L1" s="40"/>
      <c r="M1" s="40"/>
      <c r="N1" s="40"/>
    </row>
    <row r="2" spans="1:14" s="41" customFormat="1" ht="17.25" customHeight="1" x14ac:dyDescent="0.25">
      <c r="A2" s="40" t="s">
        <v>30</v>
      </c>
      <c r="B2" s="40"/>
      <c r="C2" s="40"/>
      <c r="D2" s="40"/>
      <c r="E2" s="40"/>
      <c r="F2" s="40"/>
      <c r="G2" s="40"/>
      <c r="H2" s="40"/>
      <c r="I2" s="40"/>
      <c r="J2" s="40"/>
      <c r="K2" s="40"/>
      <c r="L2" s="40"/>
      <c r="M2" s="40"/>
      <c r="N2" s="40"/>
    </row>
    <row r="3" spans="1:14" s="41" customFormat="1" ht="8.25" customHeight="1" x14ac:dyDescent="0.25">
      <c r="A3" s="42"/>
      <c r="B3" s="42"/>
      <c r="C3" s="42"/>
      <c r="D3" s="42"/>
      <c r="E3" s="42"/>
      <c r="F3" s="42"/>
      <c r="G3" s="42"/>
      <c r="H3" s="42"/>
      <c r="I3" s="42"/>
      <c r="J3" s="42"/>
      <c r="K3" s="42"/>
      <c r="L3" s="42"/>
      <c r="M3" s="42"/>
      <c r="N3" s="42"/>
    </row>
    <row r="4" spans="1:14" s="41" customFormat="1" ht="17.25" customHeight="1" x14ac:dyDescent="0.25">
      <c r="A4" s="40" t="s">
        <v>215</v>
      </c>
      <c r="B4" s="40"/>
      <c r="C4" s="40"/>
      <c r="D4" s="40"/>
      <c r="E4" s="40"/>
      <c r="F4" s="40"/>
      <c r="G4" s="40"/>
      <c r="H4" s="40"/>
      <c r="I4" s="40"/>
      <c r="J4" s="40"/>
      <c r="K4" s="40"/>
      <c r="L4" s="40"/>
      <c r="M4" s="40"/>
      <c r="N4" s="40"/>
    </row>
    <row r="5" spans="1:14" s="41" customFormat="1" ht="16.5" customHeight="1" x14ac:dyDescent="0.25">
      <c r="A5" s="40" t="s">
        <v>45</v>
      </c>
      <c r="B5" s="40"/>
      <c r="C5" s="40"/>
      <c r="D5" s="40"/>
      <c r="E5" s="40"/>
      <c r="F5" s="40"/>
      <c r="G5" s="40"/>
      <c r="H5" s="40"/>
      <c r="I5" s="40"/>
      <c r="J5" s="40"/>
      <c r="K5" s="40"/>
      <c r="L5" s="40"/>
      <c r="M5" s="40"/>
      <c r="N5" s="40"/>
    </row>
    <row r="6" spans="1:14" s="41" customFormat="1" ht="9.75" customHeight="1" x14ac:dyDescent="0.25">
      <c r="A6" s="42"/>
      <c r="B6" s="42"/>
      <c r="C6" s="42"/>
      <c r="D6" s="42"/>
      <c r="E6" s="42"/>
      <c r="F6" s="42"/>
      <c r="G6" s="42"/>
      <c r="H6" s="42"/>
      <c r="I6" s="42"/>
      <c r="J6" s="42"/>
      <c r="K6" s="42"/>
      <c r="L6" s="42"/>
      <c r="M6" s="42"/>
      <c r="N6" s="42"/>
    </row>
    <row r="7" spans="1:14" s="41" customFormat="1" ht="63.75" customHeight="1" x14ac:dyDescent="0.25">
      <c r="A7" s="134" t="s">
        <v>216</v>
      </c>
      <c r="B7" s="134"/>
      <c r="C7" s="73"/>
      <c r="D7" s="73"/>
      <c r="E7" s="73"/>
      <c r="F7" s="73"/>
      <c r="G7" s="73"/>
      <c r="H7" s="73"/>
      <c r="I7" s="73"/>
      <c r="J7" s="73"/>
      <c r="K7" s="122"/>
      <c r="L7" s="122"/>
      <c r="M7" s="122"/>
      <c r="N7" s="122"/>
    </row>
    <row r="8" spans="1:14" s="41" customFormat="1" ht="15.75" x14ac:dyDescent="0.25">
      <c r="A8" s="44"/>
      <c r="B8" s="44"/>
      <c r="C8" s="45"/>
      <c r="D8" s="45"/>
      <c r="E8" s="45"/>
      <c r="F8" s="45"/>
      <c r="G8" s="45"/>
      <c r="H8" s="45"/>
      <c r="I8" s="45"/>
      <c r="J8" s="45"/>
      <c r="K8" s="45"/>
      <c r="L8" s="45"/>
      <c r="M8" s="45"/>
      <c r="N8" s="45"/>
    </row>
    <row r="9" spans="1:14" x14ac:dyDescent="0.2">
      <c r="A9" s="135" t="s">
        <v>0</v>
      </c>
      <c r="B9" s="135" t="s">
        <v>31</v>
      </c>
      <c r="C9" s="125">
        <v>1</v>
      </c>
      <c r="D9" s="125"/>
      <c r="E9" s="125">
        <v>2</v>
      </c>
      <c r="F9" s="125"/>
      <c r="G9" s="125">
        <v>3</v>
      </c>
      <c r="H9" s="125"/>
      <c r="I9" s="125">
        <v>4</v>
      </c>
      <c r="J9" s="125"/>
      <c r="K9" s="125">
        <v>5</v>
      </c>
      <c r="L9" s="125"/>
      <c r="M9" s="125">
        <v>6</v>
      </c>
      <c r="N9" s="125"/>
    </row>
    <row r="10" spans="1:14" ht="39.950000000000003" customHeight="1" x14ac:dyDescent="0.2">
      <c r="A10" s="136"/>
      <c r="B10" s="137"/>
      <c r="C10" s="126" t="s">
        <v>209</v>
      </c>
      <c r="D10" s="126"/>
      <c r="E10" s="126" t="s">
        <v>210</v>
      </c>
      <c r="F10" s="126"/>
      <c r="G10" s="126" t="s">
        <v>211</v>
      </c>
      <c r="H10" s="126"/>
      <c r="I10" s="126" t="s">
        <v>212</v>
      </c>
      <c r="J10" s="126"/>
      <c r="K10" s="126" t="s">
        <v>213</v>
      </c>
      <c r="L10" s="126"/>
      <c r="M10" s="126" t="s">
        <v>214</v>
      </c>
      <c r="N10" s="126"/>
    </row>
    <row r="11" spans="1:14" ht="39.950000000000003" customHeight="1" x14ac:dyDescent="0.2">
      <c r="A11" s="137"/>
      <c r="B11" s="92" t="s">
        <v>32</v>
      </c>
      <c r="C11" s="92" t="s">
        <v>33</v>
      </c>
      <c r="D11" s="93" t="s">
        <v>34</v>
      </c>
      <c r="E11" s="92" t="s">
        <v>33</v>
      </c>
      <c r="F11" s="93" t="s">
        <v>34</v>
      </c>
      <c r="G11" s="92" t="s">
        <v>33</v>
      </c>
      <c r="H11" s="93" t="s">
        <v>34</v>
      </c>
      <c r="I11" s="92" t="s">
        <v>33</v>
      </c>
      <c r="J11" s="93" t="s">
        <v>34</v>
      </c>
      <c r="K11" s="123" t="s">
        <v>33</v>
      </c>
      <c r="L11" s="93" t="s">
        <v>34</v>
      </c>
      <c r="M11" s="123" t="s">
        <v>33</v>
      </c>
      <c r="N11" s="93" t="s">
        <v>34</v>
      </c>
    </row>
    <row r="12" spans="1:14" ht="24.95" customHeight="1" x14ac:dyDescent="0.2">
      <c r="A12" s="72" t="s">
        <v>47</v>
      </c>
      <c r="B12" s="94" t="s">
        <v>35</v>
      </c>
      <c r="C12" s="95"/>
      <c r="D12" s="95"/>
      <c r="E12" s="95"/>
      <c r="F12" s="95"/>
      <c r="G12" s="95"/>
      <c r="H12" s="95"/>
      <c r="I12" s="95"/>
      <c r="J12" s="95"/>
      <c r="K12" s="95"/>
      <c r="L12" s="95"/>
      <c r="M12" s="95"/>
      <c r="N12" s="95"/>
    </row>
    <row r="13" spans="1:14" ht="408.95" customHeight="1" x14ac:dyDescent="0.2">
      <c r="A13" s="129" t="s">
        <v>48</v>
      </c>
      <c r="B13" s="96" t="s">
        <v>217</v>
      </c>
      <c r="C13" s="70" t="str">
        <f ca="1">+C14</f>
        <v>NO</v>
      </c>
      <c r="D13" s="97" t="s">
        <v>226</v>
      </c>
      <c r="E13" s="70" t="str">
        <f ca="1">+E14</f>
        <v>SI</v>
      </c>
      <c r="F13" s="97" t="s">
        <v>239</v>
      </c>
      <c r="G13" s="70" t="str">
        <f ca="1">+G14</f>
        <v>NO</v>
      </c>
      <c r="H13" s="97" t="s">
        <v>229</v>
      </c>
      <c r="I13" s="70" t="str">
        <f ca="1">+I14</f>
        <v>NO</v>
      </c>
      <c r="J13" s="97" t="s">
        <v>235</v>
      </c>
      <c r="K13" s="70" t="str">
        <f ca="1">+K14</f>
        <v>SI</v>
      </c>
      <c r="L13" s="97" t="s">
        <v>231</v>
      </c>
      <c r="M13" s="70" t="str">
        <f ca="1">+M14</f>
        <v>SI</v>
      </c>
      <c r="N13" s="97" t="s">
        <v>242</v>
      </c>
    </row>
    <row r="14" spans="1:14" s="41" customFormat="1" ht="82.5" customHeight="1" x14ac:dyDescent="0.25">
      <c r="A14" s="130"/>
      <c r="B14" s="98" t="s">
        <v>218</v>
      </c>
      <c r="C14" s="70" t="str">
        <f ca="1">+IF(D14&gt;=VTE!$D$6,"SI","NO")</f>
        <v>NO</v>
      </c>
      <c r="D14" s="99">
        <f ca="1">+VTE!G6</f>
        <v>251633417</v>
      </c>
      <c r="E14" s="70" t="str">
        <f ca="1">+IF(F14&gt;=VTE!$D$6,"SI","NO")</f>
        <v>SI</v>
      </c>
      <c r="F14" s="100">
        <f ca="1">+VTE!K6</f>
        <v>1692115310</v>
      </c>
      <c r="G14" s="70" t="str">
        <f ca="1">+IF(H14&gt;=VTE!$D$6,"SI","NO")</f>
        <v>NO</v>
      </c>
      <c r="H14" s="100">
        <f ca="1">+VTE!O6</f>
        <v>0</v>
      </c>
      <c r="I14" s="70" t="str">
        <f ca="1">+IF(J14&gt;=VTE!$D$6,"SI","NO")</f>
        <v>NO</v>
      </c>
      <c r="J14" s="100">
        <f ca="1">+VTE!S6</f>
        <v>275678700</v>
      </c>
      <c r="K14" s="70" t="str">
        <f ca="1">+IF(L14&gt;=VTE!$D$6,"SI","NO")</f>
        <v>SI</v>
      </c>
      <c r="L14" s="100">
        <f ca="1">+VTE!W6</f>
        <v>527813168</v>
      </c>
      <c r="M14" s="70" t="str">
        <f ca="1">+IF(N14&gt;=VTE!$D$6,"SI","NO")</f>
        <v>SI</v>
      </c>
      <c r="N14" s="100">
        <f ca="1">+VTE!AA6</f>
        <v>1037052905</v>
      </c>
    </row>
    <row r="15" spans="1:14" s="41" customFormat="1" ht="69.75" customHeight="1" x14ac:dyDescent="0.25">
      <c r="A15" s="131"/>
      <c r="B15" s="101" t="s">
        <v>219</v>
      </c>
      <c r="C15" s="102" t="s">
        <v>37</v>
      </c>
      <c r="D15" s="102" t="s">
        <v>37</v>
      </c>
      <c r="E15" s="102" t="s">
        <v>37</v>
      </c>
      <c r="F15" s="102" t="s">
        <v>37</v>
      </c>
      <c r="G15" s="102" t="s">
        <v>37</v>
      </c>
      <c r="H15" s="102" t="s">
        <v>37</v>
      </c>
      <c r="I15" s="102" t="s">
        <v>37</v>
      </c>
      <c r="J15" s="102" t="s">
        <v>37</v>
      </c>
      <c r="K15" s="102" t="s">
        <v>37</v>
      </c>
      <c r="L15" s="102" t="s">
        <v>37</v>
      </c>
      <c r="M15" s="102" t="s">
        <v>37</v>
      </c>
      <c r="N15" s="102" t="s">
        <v>37</v>
      </c>
    </row>
    <row r="16" spans="1:14" ht="37.5" customHeight="1" x14ac:dyDescent="0.2">
      <c r="A16" s="72" t="s">
        <v>221</v>
      </c>
      <c r="B16" s="124" t="s">
        <v>222</v>
      </c>
      <c r="C16" s="104"/>
      <c r="D16" s="104"/>
      <c r="E16" s="104"/>
      <c r="F16" s="104"/>
      <c r="G16" s="104"/>
      <c r="H16" s="104"/>
      <c r="I16" s="104"/>
      <c r="J16" s="104"/>
      <c r="K16" s="104"/>
      <c r="L16" s="104"/>
      <c r="M16" s="104"/>
      <c r="N16" s="104"/>
    </row>
    <row r="17" spans="1:16" ht="226.5" customHeight="1" x14ac:dyDescent="0.2">
      <c r="A17" s="121"/>
      <c r="B17" s="96" t="s">
        <v>220</v>
      </c>
      <c r="C17" s="70" t="s">
        <v>36</v>
      </c>
      <c r="D17" s="70" t="s">
        <v>37</v>
      </c>
      <c r="E17" s="70" t="s">
        <v>61</v>
      </c>
      <c r="F17" s="70" t="s">
        <v>247</v>
      </c>
      <c r="G17" s="70" t="s">
        <v>61</v>
      </c>
      <c r="H17" s="97" t="s">
        <v>245</v>
      </c>
      <c r="I17" s="70" t="s">
        <v>36</v>
      </c>
      <c r="J17" s="70" t="s">
        <v>37</v>
      </c>
      <c r="K17" s="70" t="s">
        <v>36</v>
      </c>
      <c r="L17" s="70" t="s">
        <v>37</v>
      </c>
      <c r="M17" s="70" t="s">
        <v>61</v>
      </c>
      <c r="N17" s="70" t="s">
        <v>247</v>
      </c>
    </row>
    <row r="18" spans="1:16" ht="24.95" customHeight="1" x14ac:dyDescent="0.2">
      <c r="A18" s="72" t="s">
        <v>65</v>
      </c>
      <c r="B18" s="103" t="s">
        <v>66</v>
      </c>
      <c r="C18" s="104"/>
      <c r="D18" s="104"/>
      <c r="E18" s="104"/>
      <c r="F18" s="104"/>
      <c r="G18" s="104"/>
      <c r="H18" s="104"/>
      <c r="I18" s="104"/>
      <c r="J18" s="104"/>
      <c r="K18" s="104"/>
      <c r="L18" s="104"/>
      <c r="M18" s="104"/>
      <c r="N18" s="104"/>
    </row>
    <row r="19" spans="1:16" ht="48.75" customHeight="1" x14ac:dyDescent="0.2">
      <c r="A19" s="92"/>
      <c r="B19" s="105" t="s">
        <v>67</v>
      </c>
      <c r="C19" s="70"/>
      <c r="D19" s="71"/>
      <c r="E19" s="70"/>
      <c r="F19" s="71"/>
      <c r="G19" s="70"/>
      <c r="H19" s="71"/>
      <c r="I19" s="70"/>
      <c r="J19" s="71"/>
      <c r="K19" s="70"/>
      <c r="L19" s="71"/>
      <c r="M19" s="70"/>
      <c r="N19" s="71"/>
    </row>
    <row r="20" spans="1:16" ht="13.5" thickBot="1" x14ac:dyDescent="0.25">
      <c r="A20" s="47"/>
      <c r="B20" s="47"/>
      <c r="C20" s="47"/>
      <c r="D20" s="47"/>
      <c r="E20" s="47"/>
      <c r="F20" s="47"/>
      <c r="G20" s="47"/>
      <c r="H20" s="47"/>
      <c r="I20" s="47"/>
      <c r="J20" s="47"/>
      <c r="K20" s="47"/>
      <c r="L20" s="47"/>
      <c r="M20" s="47"/>
      <c r="N20" s="47"/>
    </row>
    <row r="21" spans="1:16" s="48" customFormat="1" ht="19.5" customHeight="1" thickBot="1" x14ac:dyDescent="0.3">
      <c r="A21" s="132" t="s">
        <v>38</v>
      </c>
      <c r="B21" s="133"/>
      <c r="C21" s="127" t="s">
        <v>68</v>
      </c>
      <c r="D21" s="128"/>
      <c r="E21" s="127" t="s">
        <v>68</v>
      </c>
      <c r="F21" s="128"/>
      <c r="G21" s="127" t="s">
        <v>68</v>
      </c>
      <c r="H21" s="128"/>
      <c r="I21" s="127" t="s">
        <v>68</v>
      </c>
      <c r="J21" s="128"/>
      <c r="K21" s="127" t="s">
        <v>49</v>
      </c>
      <c r="L21" s="128"/>
      <c r="M21" s="127" t="s">
        <v>68</v>
      </c>
      <c r="N21" s="128"/>
    </row>
    <row r="22" spans="1:16" x14ac:dyDescent="0.2">
      <c r="D22" s="50"/>
      <c r="O22" s="50"/>
      <c r="P22" s="50"/>
    </row>
    <row r="23" spans="1:16" x14ac:dyDescent="0.2">
      <c r="D23" s="50"/>
    </row>
    <row r="24" spans="1:16" ht="12.75" customHeight="1" x14ac:dyDescent="0.2">
      <c r="C24" s="50"/>
      <c r="E24" s="51"/>
      <c r="G24" s="51"/>
      <c r="I24" s="51"/>
      <c r="K24" s="51"/>
      <c r="M24" s="51"/>
    </row>
    <row r="25" spans="1:16" ht="12.75" customHeight="1" x14ac:dyDescent="0.2">
      <c r="B25" s="43" t="s">
        <v>39</v>
      </c>
      <c r="C25" s="50"/>
      <c r="E25" s="51"/>
      <c r="G25" s="51"/>
      <c r="I25" s="51"/>
      <c r="K25" s="51"/>
      <c r="M25" s="51"/>
    </row>
    <row r="26" spans="1:16" ht="12.75" customHeight="1" x14ac:dyDescent="0.2">
      <c r="C26" s="50"/>
      <c r="E26" s="51"/>
      <c r="G26" s="51"/>
      <c r="I26" s="51"/>
      <c r="K26" s="51"/>
      <c r="M26" s="51"/>
    </row>
    <row r="27" spans="1:16" ht="12.75" customHeight="1" x14ac:dyDescent="0.2">
      <c r="C27" s="50"/>
      <c r="E27" s="51"/>
      <c r="G27" s="51"/>
      <c r="I27" s="51"/>
      <c r="K27" s="51"/>
      <c r="M27" s="51"/>
    </row>
    <row r="28" spans="1:16" ht="18.75" customHeight="1" x14ac:dyDescent="0.2">
      <c r="B28" s="52"/>
      <c r="E28" s="51"/>
      <c r="G28" s="51"/>
      <c r="I28" s="51"/>
      <c r="K28" s="51"/>
      <c r="M28" s="51"/>
    </row>
    <row r="29" spans="1:16" ht="15.75" x14ac:dyDescent="0.2">
      <c r="B29" s="53" t="s">
        <v>40</v>
      </c>
      <c r="C29" s="50"/>
      <c r="D29" s="53" t="s">
        <v>249</v>
      </c>
      <c r="E29" s="51"/>
      <c r="G29" s="51"/>
      <c r="I29" s="51"/>
      <c r="K29" s="51"/>
      <c r="M29" s="51"/>
    </row>
    <row r="30" spans="1:16" ht="15.75" x14ac:dyDescent="0.25">
      <c r="B30" s="54" t="s">
        <v>208</v>
      </c>
      <c r="C30" s="50"/>
      <c r="D30" s="54" t="s">
        <v>248</v>
      </c>
      <c r="E30" s="51"/>
      <c r="G30" s="51"/>
      <c r="I30" s="51"/>
      <c r="K30" s="51"/>
      <c r="M30" s="51"/>
    </row>
    <row r="31" spans="1:16" ht="12.75" customHeight="1" x14ac:dyDescent="0.2">
      <c r="C31" s="50"/>
      <c r="E31" s="51"/>
      <c r="G31" s="51"/>
      <c r="I31" s="51"/>
      <c r="K31" s="51"/>
      <c r="M31" s="51"/>
    </row>
    <row r="32" spans="1:16" ht="12.75" customHeight="1" x14ac:dyDescent="0.2">
      <c r="C32" s="50"/>
      <c r="E32" s="51"/>
      <c r="G32" s="51"/>
      <c r="I32" s="51"/>
      <c r="K32" s="51"/>
      <c r="M32" s="51"/>
    </row>
    <row r="33" spans="1:14" ht="14.25" customHeight="1" x14ac:dyDescent="0.25">
      <c r="B33" s="54"/>
      <c r="C33" s="54"/>
      <c r="D33" s="55"/>
      <c r="E33" s="55"/>
      <c r="F33" s="54"/>
      <c r="G33" s="55"/>
      <c r="H33" s="54"/>
      <c r="I33" s="55"/>
      <c r="J33" s="54"/>
      <c r="K33" s="55"/>
      <c r="L33" s="54"/>
      <c r="M33" s="55"/>
      <c r="N33" s="54"/>
    </row>
    <row r="34" spans="1:14" ht="15.75" x14ac:dyDescent="0.2">
      <c r="B34" s="53" t="s">
        <v>41</v>
      </c>
      <c r="D34" s="53"/>
      <c r="E34" s="53"/>
      <c r="F34" s="53"/>
      <c r="G34" s="53"/>
      <c r="H34" s="53"/>
      <c r="I34" s="53"/>
      <c r="J34" s="53"/>
      <c r="K34" s="53"/>
      <c r="L34" s="53"/>
      <c r="M34" s="53"/>
      <c r="N34" s="53"/>
    </row>
    <row r="35" spans="1:14" ht="15.75" x14ac:dyDescent="0.25">
      <c r="B35" s="54" t="s">
        <v>42</v>
      </c>
      <c r="D35" s="55"/>
      <c r="E35" s="55"/>
      <c r="F35" s="54"/>
      <c r="G35" s="55"/>
      <c r="H35" s="54"/>
      <c r="I35" s="55"/>
      <c r="J35" s="54"/>
      <c r="K35" s="55"/>
      <c r="L35" s="54"/>
      <c r="M35" s="55"/>
      <c r="N35" s="54"/>
    </row>
    <row r="36" spans="1:14" ht="15.75" x14ac:dyDescent="0.25">
      <c r="B36" s="54" t="s">
        <v>43</v>
      </c>
      <c r="D36" s="55"/>
      <c r="E36" s="55"/>
      <c r="F36" s="54"/>
      <c r="G36" s="55"/>
      <c r="H36" s="54"/>
      <c r="I36" s="55"/>
      <c r="J36" s="54"/>
      <c r="K36" s="55"/>
      <c r="L36" s="54"/>
      <c r="M36" s="55"/>
      <c r="N36" s="54"/>
    </row>
    <row r="37" spans="1:14" ht="14.25" customHeight="1" x14ac:dyDescent="0.25">
      <c r="B37" s="54"/>
      <c r="C37" s="55"/>
      <c r="D37" s="55"/>
      <c r="E37" s="54"/>
      <c r="F37" s="54"/>
      <c r="G37" s="54"/>
      <c r="H37" s="54"/>
      <c r="I37" s="54"/>
      <c r="J37" s="54"/>
      <c r="K37" s="54"/>
      <c r="L37" s="54"/>
      <c r="M37" s="54"/>
      <c r="N37" s="54"/>
    </row>
    <row r="43" spans="1:14" s="50" customFormat="1" x14ac:dyDescent="0.25">
      <c r="A43" s="49"/>
      <c r="C43" s="51"/>
      <c r="D43" s="51"/>
    </row>
    <row r="44" spans="1:14" s="50" customFormat="1" x14ac:dyDescent="0.25">
      <c r="A44" s="49"/>
      <c r="C44" s="51"/>
      <c r="D44" s="51"/>
    </row>
    <row r="45" spans="1:14" s="50" customFormat="1" x14ac:dyDescent="0.25">
      <c r="A45" s="49"/>
      <c r="C45" s="51"/>
      <c r="D45" s="51"/>
    </row>
    <row r="46" spans="1:14" s="50" customFormat="1" x14ac:dyDescent="0.25">
      <c r="A46" s="49"/>
      <c r="C46" s="51"/>
      <c r="D46" s="51"/>
    </row>
    <row r="47" spans="1:14" s="50" customFormat="1" x14ac:dyDescent="0.25">
      <c r="A47" s="49"/>
      <c r="C47" s="51"/>
      <c r="D47" s="51"/>
    </row>
  </sheetData>
  <mergeCells count="23">
    <mergeCell ref="A7:B7"/>
    <mergeCell ref="A9:A11"/>
    <mergeCell ref="B9:B10"/>
    <mergeCell ref="C9:D9"/>
    <mergeCell ref="E9:F9"/>
    <mergeCell ref="C10:D10"/>
    <mergeCell ref="E10:F10"/>
    <mergeCell ref="A13:A15"/>
    <mergeCell ref="I9:J9"/>
    <mergeCell ref="I10:J10"/>
    <mergeCell ref="I21:J21"/>
    <mergeCell ref="G9:H9"/>
    <mergeCell ref="G10:H10"/>
    <mergeCell ref="A21:B21"/>
    <mergeCell ref="C21:D21"/>
    <mergeCell ref="E21:F21"/>
    <mergeCell ref="G21:H21"/>
    <mergeCell ref="K9:L9"/>
    <mergeCell ref="K10:L10"/>
    <mergeCell ref="K21:L21"/>
    <mergeCell ref="M9:N9"/>
    <mergeCell ref="M10:N10"/>
    <mergeCell ref="M21:N21"/>
  </mergeCells>
  <conditionalFormatting sqref="C14:F15">
    <cfRule type="cellIs" dxfId="149" priority="163" operator="equal">
      <formula>"NO"</formula>
    </cfRule>
  </conditionalFormatting>
  <conditionalFormatting sqref="C21:D21">
    <cfRule type="cellIs" dxfId="148" priority="162" operator="equal">
      <formula>"NO HABIL"</formula>
    </cfRule>
  </conditionalFormatting>
  <conditionalFormatting sqref="C13:E13">
    <cfRule type="cellIs" dxfId="147" priority="161" operator="equal">
      <formula>"NO"</formula>
    </cfRule>
  </conditionalFormatting>
  <conditionalFormatting sqref="H14">
    <cfRule type="cellIs" dxfId="146" priority="159" operator="equal">
      <formula>"NO"</formula>
    </cfRule>
  </conditionalFormatting>
  <conditionalFormatting sqref="G13">
    <cfRule type="cellIs" dxfId="145" priority="158" operator="equal">
      <formula>"NO"</formula>
    </cfRule>
  </conditionalFormatting>
  <conditionalFormatting sqref="F19 C16:H16">
    <cfRule type="cellIs" dxfId="144" priority="157" operator="equal">
      <formula>"NO"</formula>
    </cfRule>
  </conditionalFormatting>
  <conditionalFormatting sqref="C19">
    <cfRule type="cellIs" dxfId="143" priority="156" operator="equal">
      <formula>"NO"</formula>
    </cfRule>
  </conditionalFormatting>
  <conditionalFormatting sqref="H19">
    <cfRule type="cellIs" dxfId="142" priority="154" operator="equal">
      <formula>"NO"</formula>
    </cfRule>
  </conditionalFormatting>
  <conditionalFormatting sqref="C18:F18">
    <cfRule type="cellIs" dxfId="141" priority="155" operator="equal">
      <formula>"NO"</formula>
    </cfRule>
  </conditionalFormatting>
  <conditionalFormatting sqref="G18:H18">
    <cfRule type="cellIs" dxfId="140" priority="153" operator="equal">
      <formula>"NO"</formula>
    </cfRule>
  </conditionalFormatting>
  <conditionalFormatting sqref="C17 G17">
    <cfRule type="cellIs" dxfId="139" priority="152" operator="equal">
      <formula>"NO"</formula>
    </cfRule>
  </conditionalFormatting>
  <conditionalFormatting sqref="D19">
    <cfRule type="cellIs" dxfId="138" priority="150" operator="equal">
      <formula>"NO"</formula>
    </cfRule>
  </conditionalFormatting>
  <conditionalFormatting sqref="E19">
    <cfRule type="cellIs" dxfId="137" priority="149" operator="equal">
      <formula>"NO"</formula>
    </cfRule>
  </conditionalFormatting>
  <conditionalFormatting sqref="G19">
    <cfRule type="cellIs" dxfId="136" priority="148" operator="equal">
      <formula>"NO"</formula>
    </cfRule>
  </conditionalFormatting>
  <conditionalFormatting sqref="J19">
    <cfRule type="cellIs" dxfId="135" priority="112" operator="equal">
      <formula>"NO"</formula>
    </cfRule>
  </conditionalFormatting>
  <conditionalFormatting sqref="I19">
    <cfRule type="cellIs" dxfId="134" priority="109" operator="equal">
      <formula>"NO"</formula>
    </cfRule>
  </conditionalFormatting>
  <conditionalFormatting sqref="I16:J16">
    <cfRule type="cellIs" dxfId="133" priority="113" operator="equal">
      <formula>"NO"</formula>
    </cfRule>
  </conditionalFormatting>
  <conditionalFormatting sqref="I18:J18">
    <cfRule type="cellIs" dxfId="132" priority="111" operator="equal">
      <formula>"NO"</formula>
    </cfRule>
  </conditionalFormatting>
  <conditionalFormatting sqref="I13">
    <cfRule type="cellIs" dxfId="131" priority="114" operator="equal">
      <formula>"NO"</formula>
    </cfRule>
  </conditionalFormatting>
  <conditionalFormatting sqref="I17">
    <cfRule type="cellIs" dxfId="130" priority="110" operator="equal">
      <formula>"NO"</formula>
    </cfRule>
  </conditionalFormatting>
  <conditionalFormatting sqref="G21:H21">
    <cfRule type="cellIs" dxfId="129" priority="135" operator="equal">
      <formula>"NO HABIL"</formula>
    </cfRule>
  </conditionalFormatting>
  <conditionalFormatting sqref="G14">
    <cfRule type="cellIs" dxfId="128" priority="133" operator="equal">
      <formula>"NO"</formula>
    </cfRule>
  </conditionalFormatting>
  <conditionalFormatting sqref="D17">
    <cfRule type="cellIs" dxfId="127" priority="131" operator="equal">
      <formula>"NO"</formula>
    </cfRule>
  </conditionalFormatting>
  <conditionalFormatting sqref="E17">
    <cfRule type="cellIs" dxfId="126" priority="127" operator="equal">
      <formula>"NO"</formula>
    </cfRule>
  </conditionalFormatting>
  <conditionalFormatting sqref="J14">
    <cfRule type="cellIs" dxfId="125" priority="115" operator="equal">
      <formula>"NO"</formula>
    </cfRule>
  </conditionalFormatting>
  <conditionalFormatting sqref="I14">
    <cfRule type="cellIs" dxfId="124" priority="103" operator="equal">
      <formula>"NO"</formula>
    </cfRule>
  </conditionalFormatting>
  <conditionalFormatting sqref="H17">
    <cfRule type="cellIs" dxfId="123" priority="67" operator="equal">
      <formula>"NO"</formula>
    </cfRule>
  </conditionalFormatting>
  <conditionalFormatting sqref="J17">
    <cfRule type="cellIs" dxfId="122" priority="59" operator="equal">
      <formula>"NO"</formula>
    </cfRule>
  </conditionalFormatting>
  <conditionalFormatting sqref="E21:F21">
    <cfRule type="cellIs" dxfId="121" priority="55" operator="equal">
      <formula>"NO HABIL"</formula>
    </cfRule>
  </conditionalFormatting>
  <conditionalFormatting sqref="L19">
    <cfRule type="cellIs" dxfId="120" priority="51" operator="equal">
      <formula>"NO"</formula>
    </cfRule>
  </conditionalFormatting>
  <conditionalFormatting sqref="K19">
    <cfRule type="cellIs" dxfId="119" priority="48" operator="equal">
      <formula>"NO"</formula>
    </cfRule>
  </conditionalFormatting>
  <conditionalFormatting sqref="K16:L16">
    <cfRule type="cellIs" dxfId="118" priority="52" operator="equal">
      <formula>"NO"</formula>
    </cfRule>
  </conditionalFormatting>
  <conditionalFormatting sqref="K18:L18">
    <cfRule type="cellIs" dxfId="117" priority="50" operator="equal">
      <formula>"NO"</formula>
    </cfRule>
  </conditionalFormatting>
  <conditionalFormatting sqref="K13">
    <cfRule type="cellIs" dxfId="116" priority="53" operator="equal">
      <formula>"NO"</formula>
    </cfRule>
  </conditionalFormatting>
  <conditionalFormatting sqref="K17">
    <cfRule type="cellIs" dxfId="115" priority="49" operator="equal">
      <formula>"NO"</formula>
    </cfRule>
  </conditionalFormatting>
  <conditionalFormatting sqref="L14">
    <cfRule type="cellIs" dxfId="114" priority="54" operator="equal">
      <formula>"NO"</formula>
    </cfRule>
  </conditionalFormatting>
  <conditionalFormatting sqref="K21:L21">
    <cfRule type="cellIs" dxfId="113" priority="44" operator="equal">
      <formula>"NO HABIL"</formula>
    </cfRule>
  </conditionalFormatting>
  <conditionalFormatting sqref="K14">
    <cfRule type="cellIs" dxfId="112" priority="42" operator="equal">
      <formula>"NO"</formula>
    </cfRule>
  </conditionalFormatting>
  <conditionalFormatting sqref="L17">
    <cfRule type="cellIs" dxfId="111" priority="37" operator="equal">
      <formula>"NO"</formula>
    </cfRule>
  </conditionalFormatting>
  <conditionalFormatting sqref="N19">
    <cfRule type="cellIs" dxfId="110" priority="30" operator="equal">
      <formula>"NO"</formula>
    </cfRule>
  </conditionalFormatting>
  <conditionalFormatting sqref="M19">
    <cfRule type="cellIs" dxfId="109" priority="27" operator="equal">
      <formula>"NO"</formula>
    </cfRule>
  </conditionalFormatting>
  <conditionalFormatting sqref="M16:N16">
    <cfRule type="cellIs" dxfId="108" priority="31" operator="equal">
      <formula>"NO"</formula>
    </cfRule>
  </conditionalFormatting>
  <conditionalFormatting sqref="M18:N18">
    <cfRule type="cellIs" dxfId="107" priority="29" operator="equal">
      <formula>"NO"</formula>
    </cfRule>
  </conditionalFormatting>
  <conditionalFormatting sqref="M13">
    <cfRule type="cellIs" dxfId="106" priority="32" operator="equal">
      <formula>"NO"</formula>
    </cfRule>
  </conditionalFormatting>
  <conditionalFormatting sqref="M17">
    <cfRule type="cellIs" dxfId="105" priority="28" operator="equal">
      <formula>"NO"</formula>
    </cfRule>
  </conditionalFormatting>
  <conditionalFormatting sqref="N14">
    <cfRule type="cellIs" dxfId="104" priority="33" operator="equal">
      <formula>"NO"</formula>
    </cfRule>
  </conditionalFormatting>
  <conditionalFormatting sqref="M21:N21">
    <cfRule type="cellIs" dxfId="103" priority="23" operator="equal">
      <formula>"NO HABIL"</formula>
    </cfRule>
  </conditionalFormatting>
  <conditionalFormatting sqref="M14">
    <cfRule type="cellIs" dxfId="102" priority="21" operator="equal">
      <formula>"NO"</formula>
    </cfRule>
  </conditionalFormatting>
  <conditionalFormatting sqref="N17">
    <cfRule type="cellIs" dxfId="101" priority="16" operator="equal">
      <formula>"NO"</formula>
    </cfRule>
  </conditionalFormatting>
  <conditionalFormatting sqref="G15:H15">
    <cfRule type="cellIs" dxfId="100" priority="12" operator="equal">
      <formula>"NO"</formula>
    </cfRule>
  </conditionalFormatting>
  <conditionalFormatting sqref="I15:J15">
    <cfRule type="cellIs" dxfId="99" priority="11" operator="equal">
      <formula>"NO"</formula>
    </cfRule>
  </conditionalFormatting>
  <conditionalFormatting sqref="K15:L15">
    <cfRule type="cellIs" dxfId="98" priority="10" operator="equal">
      <formula>"NO"</formula>
    </cfRule>
  </conditionalFormatting>
  <conditionalFormatting sqref="M15:N15">
    <cfRule type="cellIs" dxfId="97" priority="9" operator="equal">
      <formula>"NO"</formula>
    </cfRule>
  </conditionalFormatting>
  <conditionalFormatting sqref="H13">
    <cfRule type="cellIs" dxfId="96" priority="8" operator="equal">
      <formula>"NO"</formula>
    </cfRule>
  </conditionalFormatting>
  <conditionalFormatting sqref="L13">
    <cfRule type="cellIs" dxfId="95" priority="7" operator="equal">
      <formula>"NO"</formula>
    </cfRule>
  </conditionalFormatting>
  <conditionalFormatting sqref="J13">
    <cfRule type="cellIs" dxfId="94" priority="5" operator="equal">
      <formula>"NO"</formula>
    </cfRule>
  </conditionalFormatting>
  <conditionalFormatting sqref="F13">
    <cfRule type="cellIs" dxfId="93" priority="4" operator="equal">
      <formula>"NO"</formula>
    </cfRule>
  </conditionalFormatting>
  <conditionalFormatting sqref="N13">
    <cfRule type="cellIs" dxfId="92" priority="3" operator="equal">
      <formula>"NO"</formula>
    </cfRule>
  </conditionalFormatting>
  <conditionalFormatting sqref="I21:J21">
    <cfRule type="cellIs" dxfId="91" priority="2" operator="equal">
      <formula>"NO HABIL"</formula>
    </cfRule>
  </conditionalFormatting>
  <conditionalFormatting sqref="F17">
    <cfRule type="cellIs" dxfId="90"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8"/>
  <sheetViews>
    <sheetView topLeftCell="O1" zoomScale="90" zoomScaleNormal="90" workbookViewId="0">
      <selection activeCell="AB52" sqref="AB52"/>
    </sheetView>
  </sheetViews>
  <sheetFormatPr baseColWidth="10" defaultRowHeight="15" x14ac:dyDescent="0.25"/>
  <cols>
    <col min="1" max="2" width="20.7109375" style="4" customWidth="1"/>
    <col min="3" max="3" width="2.7109375" style="4" customWidth="1"/>
    <col min="4" max="4" width="20.7109375" style="4" customWidth="1"/>
    <col min="5" max="5" width="2.7109375" style="4" customWidth="1"/>
    <col min="6" max="6" width="8.7109375" style="4" customWidth="1"/>
    <col min="7" max="8" width="20.7109375" style="4" customWidth="1"/>
    <col min="9" max="9" width="3.28515625" customWidth="1"/>
    <col min="10" max="10" width="8.7109375" style="4" customWidth="1"/>
    <col min="11" max="12" width="20.7109375" style="4" customWidth="1"/>
    <col min="13" max="13" width="3.28515625" customWidth="1"/>
    <col min="14" max="14" width="8.7109375" style="4" customWidth="1"/>
    <col min="15" max="16" width="20.7109375" style="4" customWidth="1"/>
    <col min="17" max="17" width="3.28515625" customWidth="1"/>
    <col min="18" max="18" width="8.7109375" style="4" customWidth="1"/>
    <col min="19" max="20" width="20.7109375" style="4" customWidth="1"/>
    <col min="21" max="21" width="3.28515625" customWidth="1"/>
    <col min="22" max="22" width="8.7109375" style="4" customWidth="1"/>
    <col min="23" max="24" width="20.7109375" style="4" customWidth="1"/>
    <col min="25" max="25" width="3.28515625" customWidth="1"/>
    <col min="26" max="26" width="8.7109375" style="4" customWidth="1"/>
    <col min="27" max="28" width="20.7109375" style="4" customWidth="1"/>
  </cols>
  <sheetData>
    <row r="1" spans="1:28" x14ac:dyDescent="0.25">
      <c r="G1" s="5"/>
      <c r="K1" s="5"/>
      <c r="O1" s="5"/>
      <c r="S1" s="5"/>
      <c r="W1" s="5"/>
      <c r="AA1" s="5"/>
    </row>
    <row r="2" spans="1:28" x14ac:dyDescent="0.25">
      <c r="A2" s="139" t="s">
        <v>16</v>
      </c>
      <c r="B2" s="139"/>
      <c r="C2" s="6"/>
      <c r="D2" s="7" t="s">
        <v>17</v>
      </c>
      <c r="E2" s="6"/>
      <c r="F2" s="6"/>
      <c r="G2" s="7">
        <v>1</v>
      </c>
      <c r="H2" s="6"/>
      <c r="J2" s="6"/>
      <c r="K2" s="7">
        <v>2</v>
      </c>
      <c r="L2" s="6"/>
      <c r="N2" s="6"/>
      <c r="O2" s="7">
        <v>3</v>
      </c>
      <c r="P2" s="6"/>
      <c r="R2" s="6"/>
      <c r="S2" s="7">
        <v>4</v>
      </c>
      <c r="T2" s="6"/>
      <c r="V2" s="6"/>
      <c r="W2" s="7">
        <v>5</v>
      </c>
      <c r="X2" s="6"/>
      <c r="Z2" s="6"/>
      <c r="AA2" s="7">
        <v>6</v>
      </c>
      <c r="AB2" s="6"/>
    </row>
    <row r="3" spans="1:28" ht="51" x14ac:dyDescent="0.25">
      <c r="A3" s="139"/>
      <c r="B3" s="139"/>
      <c r="C3" s="8"/>
      <c r="D3" s="9" t="s">
        <v>240</v>
      </c>
      <c r="E3" s="8"/>
      <c r="F3" s="8"/>
      <c r="G3" s="9" t="s">
        <v>209</v>
      </c>
      <c r="H3" s="8"/>
      <c r="J3" s="8"/>
      <c r="K3" s="9" t="s">
        <v>210</v>
      </c>
      <c r="L3" s="8"/>
      <c r="N3" s="8"/>
      <c r="O3" s="9" t="s">
        <v>211</v>
      </c>
      <c r="P3" s="8"/>
      <c r="R3" s="8"/>
      <c r="S3" s="9" t="s">
        <v>212</v>
      </c>
      <c r="T3" s="8"/>
      <c r="V3" s="8"/>
      <c r="W3" s="9" t="s">
        <v>213</v>
      </c>
      <c r="X3" s="8"/>
      <c r="Z3" s="8"/>
      <c r="AA3" s="9" t="s">
        <v>214</v>
      </c>
      <c r="AB3" s="8"/>
    </row>
    <row r="4" spans="1:28" x14ac:dyDescent="0.25">
      <c r="C4" s="10"/>
      <c r="E4" s="10"/>
      <c r="F4" s="10"/>
      <c r="G4" s="11"/>
      <c r="H4" s="10"/>
      <c r="J4" s="10"/>
      <c r="K4" s="11"/>
      <c r="L4" s="10"/>
      <c r="N4" s="10"/>
      <c r="O4" s="11"/>
      <c r="P4" s="10"/>
      <c r="R4" s="10"/>
      <c r="S4" s="11"/>
      <c r="T4" s="10"/>
      <c r="V4" s="10"/>
      <c r="W4" s="11"/>
      <c r="X4" s="10"/>
      <c r="Z4" s="10"/>
      <c r="AA4" s="11"/>
      <c r="AB4" s="10"/>
    </row>
    <row r="5" spans="1:28" x14ac:dyDescent="0.25">
      <c r="A5" s="12"/>
    </row>
    <row r="6" spans="1:28" x14ac:dyDescent="0.25">
      <c r="A6" s="140" t="s">
        <v>18</v>
      </c>
      <c r="B6" s="141"/>
      <c r="D6" s="60">
        <v>348376344</v>
      </c>
      <c r="G6" s="13">
        <f ca="1">SUM(G10:G11)</f>
        <v>251633417</v>
      </c>
      <c r="H6" s="11"/>
      <c r="K6" s="13">
        <f ca="1">SUM(K10:K11)</f>
        <v>1692115310</v>
      </c>
      <c r="L6" s="11"/>
      <c r="O6" s="13">
        <f ca="1">SUM(O10:O11)</f>
        <v>0</v>
      </c>
      <c r="P6" s="11"/>
      <c r="S6" s="13">
        <f ca="1">SUM(S10:S11)</f>
        <v>275678700</v>
      </c>
      <c r="T6" s="11"/>
      <c r="W6" s="13">
        <f ca="1">SUM(W10:W11)</f>
        <v>527813168</v>
      </c>
      <c r="X6" s="11"/>
      <c r="AA6" s="13">
        <f ca="1">SUM(AA10:AA11)</f>
        <v>1037052905</v>
      </c>
      <c r="AB6" s="11"/>
    </row>
    <row r="7" spans="1:28" x14ac:dyDescent="0.25">
      <c r="A7" s="12"/>
      <c r="B7" s="12"/>
      <c r="D7" s="57"/>
      <c r="G7" s="57"/>
      <c r="H7" s="11"/>
      <c r="K7" s="57"/>
      <c r="L7" s="11"/>
      <c r="O7" s="57"/>
      <c r="P7" s="11"/>
      <c r="S7" s="57"/>
      <c r="T7" s="11"/>
      <c r="W7" s="57"/>
      <c r="X7" s="11"/>
      <c r="AA7" s="57"/>
      <c r="AB7" s="11"/>
    </row>
    <row r="8" spans="1:28" x14ac:dyDescent="0.25">
      <c r="A8" s="142" t="s">
        <v>46</v>
      </c>
      <c r="B8" s="142"/>
      <c r="D8" s="143">
        <v>0.4</v>
      </c>
      <c r="F8" s="58">
        <v>1</v>
      </c>
      <c r="G8" s="59">
        <v>1</v>
      </c>
      <c r="H8" s="11"/>
      <c r="J8" s="58">
        <v>1</v>
      </c>
      <c r="K8" s="59">
        <v>1</v>
      </c>
      <c r="L8" s="11"/>
      <c r="N8" s="58">
        <v>1</v>
      </c>
      <c r="O8" s="59">
        <v>1</v>
      </c>
      <c r="P8" s="11"/>
      <c r="R8" s="58">
        <v>1</v>
      </c>
      <c r="S8" s="59">
        <v>1</v>
      </c>
      <c r="T8" s="11"/>
      <c r="V8" s="58">
        <v>1</v>
      </c>
      <c r="W8" s="59">
        <v>1</v>
      </c>
      <c r="X8" s="11"/>
      <c r="Z8" s="58">
        <v>1</v>
      </c>
      <c r="AA8" s="59">
        <v>1</v>
      </c>
      <c r="AB8" s="11"/>
    </row>
    <row r="9" spans="1:28" x14ac:dyDescent="0.25">
      <c r="A9" s="142"/>
      <c r="B9" s="142"/>
      <c r="D9" s="143"/>
      <c r="F9" s="58"/>
      <c r="G9" s="59"/>
      <c r="H9" s="11"/>
      <c r="J9" s="58"/>
      <c r="K9" s="59"/>
      <c r="L9" s="11"/>
      <c r="N9" s="58"/>
      <c r="O9" s="59"/>
      <c r="P9" s="11"/>
      <c r="R9" s="58"/>
      <c r="S9" s="59"/>
      <c r="T9" s="11"/>
      <c r="V9" s="58"/>
      <c r="W9" s="59"/>
      <c r="X9" s="11"/>
      <c r="Z9" s="58"/>
      <c r="AA9" s="59"/>
      <c r="AB9" s="11"/>
    </row>
    <row r="10" spans="1:28" x14ac:dyDescent="0.25">
      <c r="A10" s="142" t="s">
        <v>44</v>
      </c>
      <c r="B10" s="142"/>
      <c r="D10" s="144">
        <f>40%*D6</f>
        <v>139350537.59999999</v>
      </c>
      <c r="F10" s="58" t="s">
        <v>19</v>
      </c>
      <c r="G10" s="61">
        <f ca="1">+SUMIF(F$15:F$52,F10,G$15:G$52)</f>
        <v>251633417</v>
      </c>
      <c r="H10" s="11"/>
      <c r="J10" s="58" t="s">
        <v>19</v>
      </c>
      <c r="K10" s="61">
        <f ca="1">+SUMIF(J$15:J$52,J10,K$15:K$52)</f>
        <v>1692115310</v>
      </c>
      <c r="L10" s="11"/>
      <c r="N10" s="58" t="s">
        <v>19</v>
      </c>
      <c r="O10" s="61">
        <f ca="1">+SUMIF(N$15:N$52,N10,O$15:O$52)</f>
        <v>0</v>
      </c>
      <c r="P10" s="11"/>
      <c r="R10" s="58" t="s">
        <v>19</v>
      </c>
      <c r="S10" s="61">
        <f ca="1">+SUMIF(R$15:R$52,R10,S$15:S$52)</f>
        <v>275678700</v>
      </c>
      <c r="T10" s="11"/>
      <c r="V10" s="58" t="s">
        <v>19</v>
      </c>
      <c r="W10" s="61">
        <f ca="1">+SUMIF(V$15:V$52,V10,W$15:W$52)</f>
        <v>527813168</v>
      </c>
      <c r="X10" s="11"/>
      <c r="Z10" s="58" t="s">
        <v>19</v>
      </c>
      <c r="AA10" s="61">
        <f ca="1">+SUMIF(Z$15:Z$52,Z10,AA$15:AA$52)</f>
        <v>1037052905</v>
      </c>
      <c r="AB10" s="11"/>
    </row>
    <row r="11" spans="1:28" x14ac:dyDescent="0.25">
      <c r="A11" s="142"/>
      <c r="B11" s="142"/>
      <c r="D11" s="144"/>
      <c r="F11" s="58"/>
      <c r="G11" s="61">
        <f>+SUMIF(F$15:F$52,F11,G$15:G$52)</f>
        <v>0</v>
      </c>
      <c r="H11" s="11"/>
      <c r="J11" s="58"/>
      <c r="K11" s="61">
        <f>+SUMIF(J$15:J$52,J11,K$15:K$52)</f>
        <v>0</v>
      </c>
      <c r="L11" s="11"/>
      <c r="N11" s="58"/>
      <c r="O11" s="61">
        <f>+SUMIF(N$15:N$52,N11,O$15:O$52)</f>
        <v>0</v>
      </c>
      <c r="P11" s="11"/>
      <c r="R11" s="58"/>
      <c r="S11" s="61">
        <f>+SUMIF(R$15:R$52,R11,S$15:S$52)</f>
        <v>0</v>
      </c>
      <c r="T11" s="11"/>
      <c r="V11" s="58"/>
      <c r="W11" s="61">
        <f>+SUMIF(V$15:V$52,V11,W$15:W$52)</f>
        <v>0</v>
      </c>
      <c r="X11" s="11"/>
      <c r="Z11" s="58"/>
      <c r="AA11" s="61">
        <f>+SUMIF(Z$15:Z$52,Z11,AA$15:AA$52)</f>
        <v>0</v>
      </c>
      <c r="AB11" s="11"/>
    </row>
    <row r="13" spans="1:28" x14ac:dyDescent="0.25">
      <c r="A13" s="140" t="s">
        <v>20</v>
      </c>
      <c r="B13" s="141" t="s">
        <v>21</v>
      </c>
      <c r="G13" s="14" t="str">
        <f ca="1">+IF(G6&gt;=$D6,"CUMPLE","NO CUMPLE")</f>
        <v>NO CUMPLE</v>
      </c>
      <c r="K13" s="14" t="str">
        <f ca="1">+IF(K6&gt;=$D6,"CUMPLE","NO CUMPLE")</f>
        <v>CUMPLE</v>
      </c>
      <c r="O13" s="14" t="str">
        <f ca="1">+IF(O6&gt;=$D6,"CUMPLE","NO CUMPLE")</f>
        <v>NO CUMPLE</v>
      </c>
      <c r="S13" s="14" t="str">
        <f ca="1">+IF(S6&gt;=$D6,"CUMPLE","NO CUMPLE")</f>
        <v>NO CUMPLE</v>
      </c>
      <c r="W13" s="14" t="str">
        <f ca="1">+IF(W6&gt;=$D6,"CUMPLE","NO CUMPLE")</f>
        <v>CUMPLE</v>
      </c>
      <c r="AA13" s="14" t="str">
        <f ca="1">+IF(AA6&gt;=$D6,"CUMPLE","NO CUMPLE")</f>
        <v>CUMPLE</v>
      </c>
    </row>
    <row r="14" spans="1:28" x14ac:dyDescent="0.25">
      <c r="A14" s="12"/>
    </row>
    <row r="15" spans="1:28" x14ac:dyDescent="0.25">
      <c r="A15" s="15" t="s">
        <v>22</v>
      </c>
      <c r="B15" s="16"/>
      <c r="F15" s="32"/>
      <c r="G15" s="33" t="s">
        <v>22</v>
      </c>
      <c r="H15" s="34"/>
      <c r="J15" s="32"/>
      <c r="K15" s="33" t="s">
        <v>22</v>
      </c>
      <c r="L15" s="34"/>
      <c r="N15" s="32"/>
      <c r="O15" s="33" t="s">
        <v>22</v>
      </c>
      <c r="P15" s="34"/>
      <c r="R15" s="32"/>
      <c r="S15" s="33" t="s">
        <v>22</v>
      </c>
      <c r="T15" s="34"/>
      <c r="V15" s="32"/>
      <c r="W15" s="33" t="s">
        <v>22</v>
      </c>
      <c r="X15" s="34"/>
      <c r="Z15" s="32"/>
      <c r="AA15" s="33" t="s">
        <v>22</v>
      </c>
      <c r="AB15" s="34"/>
    </row>
    <row r="16" spans="1:28" x14ac:dyDescent="0.25">
      <c r="A16" s="17"/>
      <c r="B16" s="18"/>
      <c r="F16" s="30"/>
      <c r="G16" s="29"/>
      <c r="H16" s="24"/>
      <c r="J16" s="30"/>
      <c r="K16" s="29"/>
      <c r="L16" s="24"/>
      <c r="N16" s="30"/>
      <c r="O16" s="29"/>
      <c r="P16" s="24"/>
      <c r="R16" s="30"/>
      <c r="S16" s="29"/>
      <c r="T16" s="24"/>
      <c r="V16" s="30"/>
      <c r="W16" s="29"/>
      <c r="X16" s="24"/>
      <c r="Z16" s="30"/>
      <c r="AA16" s="29"/>
      <c r="AB16" s="24"/>
    </row>
    <row r="17" spans="1:28" x14ac:dyDescent="0.25">
      <c r="A17" s="17" t="s">
        <v>23</v>
      </c>
      <c r="B17" s="18"/>
      <c r="F17" s="19" t="s">
        <v>24</v>
      </c>
      <c r="G17" s="20">
        <v>129400000</v>
      </c>
      <c r="H17" s="21" t="s">
        <v>15</v>
      </c>
      <c r="J17" s="19" t="s">
        <v>24</v>
      </c>
      <c r="K17" s="20">
        <v>619974553</v>
      </c>
      <c r="L17" s="21" t="s">
        <v>15</v>
      </c>
      <c r="N17" s="19" t="s">
        <v>24</v>
      </c>
      <c r="O17" s="20">
        <v>304359490</v>
      </c>
      <c r="P17" s="21" t="s">
        <v>15</v>
      </c>
      <c r="R17" s="19" t="s">
        <v>24</v>
      </c>
      <c r="S17" s="20">
        <v>260319931</v>
      </c>
      <c r="T17" s="21" t="s">
        <v>15</v>
      </c>
      <c r="V17" s="19" t="s">
        <v>24</v>
      </c>
      <c r="W17" s="20">
        <v>112002012</v>
      </c>
      <c r="X17" s="21" t="s">
        <v>15</v>
      </c>
      <c r="Z17" s="19" t="s">
        <v>24</v>
      </c>
      <c r="AA17" s="20">
        <v>411789028</v>
      </c>
      <c r="AB17" s="21" t="s">
        <v>15</v>
      </c>
    </row>
    <row r="18" spans="1:28" ht="15" customHeight="1" x14ac:dyDescent="0.25">
      <c r="A18" s="17" t="s">
        <v>25</v>
      </c>
      <c r="B18" s="18"/>
      <c r="F18" s="30"/>
      <c r="G18" s="29">
        <v>2012</v>
      </c>
      <c r="H18" s="138" t="s">
        <v>223</v>
      </c>
      <c r="J18" s="30"/>
      <c r="K18" s="29">
        <v>2016</v>
      </c>
      <c r="L18" s="138" t="s">
        <v>236</v>
      </c>
      <c r="N18" s="30"/>
      <c r="O18" s="29">
        <v>2015</v>
      </c>
      <c r="P18" s="138" t="s">
        <v>227</v>
      </c>
      <c r="R18" s="30"/>
      <c r="S18" s="29">
        <v>2017</v>
      </c>
      <c r="T18" s="138" t="s">
        <v>233</v>
      </c>
      <c r="V18" s="30"/>
      <c r="W18" s="29">
        <v>2016</v>
      </c>
      <c r="X18" s="138" t="s">
        <v>230</v>
      </c>
      <c r="Z18" s="30"/>
      <c r="AA18" s="29">
        <v>2013</v>
      </c>
      <c r="AB18" s="138" t="s">
        <v>241</v>
      </c>
    </row>
    <row r="19" spans="1:28" x14ac:dyDescent="0.25">
      <c r="A19" s="22" t="s">
        <v>26</v>
      </c>
      <c r="B19" s="18"/>
      <c r="F19" s="62">
        <v>1</v>
      </c>
      <c r="G19" s="56">
        <v>0</v>
      </c>
      <c r="H19" s="138"/>
      <c r="J19" s="62">
        <v>1</v>
      </c>
      <c r="K19" s="23">
        <v>1</v>
      </c>
      <c r="L19" s="138"/>
      <c r="N19" s="62">
        <v>1</v>
      </c>
      <c r="O19" s="23">
        <v>0</v>
      </c>
      <c r="P19" s="138"/>
      <c r="R19" s="62">
        <v>1</v>
      </c>
      <c r="S19" s="23">
        <v>1</v>
      </c>
      <c r="T19" s="138"/>
      <c r="V19" s="62">
        <v>1</v>
      </c>
      <c r="W19" s="23">
        <v>1</v>
      </c>
      <c r="X19" s="138"/>
      <c r="Z19" s="62">
        <v>1</v>
      </c>
      <c r="AA19" s="23">
        <v>1</v>
      </c>
      <c r="AB19" s="138"/>
    </row>
    <row r="20" spans="1:28" x14ac:dyDescent="0.25">
      <c r="A20" s="22"/>
      <c r="B20" s="18"/>
      <c r="F20" s="30"/>
      <c r="G20" s="23"/>
      <c r="H20" s="138"/>
      <c r="J20" s="30"/>
      <c r="K20" s="23"/>
      <c r="L20" s="138"/>
      <c r="N20" s="30"/>
      <c r="O20" s="23"/>
      <c r="P20" s="138"/>
      <c r="R20" s="30"/>
      <c r="S20" s="23"/>
      <c r="T20" s="138"/>
      <c r="V20" s="30"/>
      <c r="W20" s="23"/>
      <c r="X20" s="138"/>
      <c r="Z20" s="30"/>
      <c r="AA20" s="23"/>
      <c r="AB20" s="138"/>
    </row>
    <row r="21" spans="1:28" x14ac:dyDescent="0.25">
      <c r="A21" s="22"/>
      <c r="B21" s="18"/>
      <c r="F21" s="30"/>
      <c r="G21" s="23"/>
      <c r="H21" s="138"/>
      <c r="J21" s="30"/>
      <c r="K21" s="23"/>
      <c r="L21" s="138"/>
      <c r="N21" s="30"/>
      <c r="O21" s="23"/>
      <c r="P21" s="138"/>
      <c r="R21" s="30"/>
      <c r="S21" s="23"/>
      <c r="T21" s="138"/>
      <c r="V21" s="30"/>
      <c r="W21" s="23"/>
      <c r="X21" s="138"/>
      <c r="Z21" s="30"/>
      <c r="AA21" s="23"/>
      <c r="AB21" s="138"/>
    </row>
    <row r="22" spans="1:28" x14ac:dyDescent="0.25">
      <c r="A22" s="22"/>
      <c r="B22" s="18"/>
      <c r="F22" s="30"/>
      <c r="G22" s="23"/>
      <c r="H22" s="138"/>
      <c r="J22" s="30"/>
      <c r="K22" s="23"/>
      <c r="L22" s="138"/>
      <c r="N22" s="30"/>
      <c r="O22" s="23"/>
      <c r="P22" s="138"/>
      <c r="R22" s="30"/>
      <c r="S22" s="23"/>
      <c r="T22" s="138"/>
      <c r="V22" s="30"/>
      <c r="W22" s="23"/>
      <c r="X22" s="138"/>
      <c r="Z22" s="30"/>
      <c r="AA22" s="23"/>
      <c r="AB22" s="138"/>
    </row>
    <row r="23" spans="1:28" x14ac:dyDescent="0.25">
      <c r="A23" s="22"/>
      <c r="B23" s="18"/>
      <c r="F23" s="30"/>
      <c r="G23" s="23"/>
      <c r="H23" s="138"/>
      <c r="J23" s="30"/>
      <c r="K23" s="23"/>
      <c r="L23" s="138"/>
      <c r="N23" s="30"/>
      <c r="O23" s="23"/>
      <c r="P23" s="138"/>
      <c r="R23" s="30"/>
      <c r="S23" s="23"/>
      <c r="T23" s="138"/>
      <c r="V23" s="30"/>
      <c r="W23" s="23"/>
      <c r="X23" s="138"/>
      <c r="Z23" s="30"/>
      <c r="AA23" s="23"/>
      <c r="AB23" s="138"/>
    </row>
    <row r="24" spans="1:28" x14ac:dyDescent="0.25">
      <c r="A24" s="22"/>
      <c r="B24" s="18"/>
      <c r="F24" s="30"/>
      <c r="G24" s="23"/>
      <c r="H24" s="138"/>
      <c r="J24" s="30"/>
      <c r="K24" s="23"/>
      <c r="L24" s="138"/>
      <c r="N24" s="30"/>
      <c r="O24" s="23"/>
      <c r="P24" s="138"/>
      <c r="R24" s="30"/>
      <c r="S24" s="23"/>
      <c r="T24" s="138"/>
      <c r="V24" s="30"/>
      <c r="W24" s="23"/>
      <c r="X24" s="138"/>
      <c r="Z24" s="30"/>
      <c r="AA24" s="23"/>
      <c r="AB24" s="138"/>
    </row>
    <row r="25" spans="1:28" x14ac:dyDescent="0.25">
      <c r="A25" s="17"/>
      <c r="B25" s="18"/>
      <c r="F25" s="30"/>
      <c r="G25" s="23"/>
      <c r="H25" s="138"/>
      <c r="J25" s="30"/>
      <c r="K25" s="23"/>
      <c r="L25" s="138"/>
      <c r="N25" s="30"/>
      <c r="O25" s="23"/>
      <c r="P25" s="138"/>
      <c r="R25" s="30"/>
      <c r="S25" s="23"/>
      <c r="T25" s="138"/>
      <c r="V25" s="30"/>
      <c r="W25" s="23"/>
      <c r="X25" s="138"/>
      <c r="Z25" s="30"/>
      <c r="AA25" s="23"/>
      <c r="AB25" s="138"/>
    </row>
    <row r="26" spans="1:28" x14ac:dyDescent="0.25">
      <c r="A26" s="25" t="s">
        <v>28</v>
      </c>
      <c r="B26" s="26"/>
      <c r="F26" s="27" t="s">
        <v>19</v>
      </c>
      <c r="G26" s="28">
        <f ca="1">+ROUND(G17*G19*$B$88/(LOOKUP(G18,$A$56:$A$88,$B$56:$B$87)),0)</f>
        <v>0</v>
      </c>
      <c r="H26" s="31">
        <f ca="1">+ROUND(G26/$B$87,2)</f>
        <v>0</v>
      </c>
      <c r="J26" s="27" t="s">
        <v>19</v>
      </c>
      <c r="K26" s="28">
        <f ca="1">+ROUND(K17*K19*$B$88/(LOOKUP(K18,$A$56:$A$88,$B$56:$B$87)),0)</f>
        <v>702512655</v>
      </c>
      <c r="L26" s="31">
        <f ca="1">+ROUND(K26/$B$87,2)</f>
        <v>952.28</v>
      </c>
      <c r="N26" s="27" t="s">
        <v>19</v>
      </c>
      <c r="O26" s="28">
        <f ca="1">+ROUND(O17*O19*$B$88/(LOOKUP(O18,$A$56:$A$88,$B$56:$B$87)),0)</f>
        <v>0</v>
      </c>
      <c r="P26" s="31">
        <f ca="1">+ROUND(O26/$B$87,2)</f>
        <v>0</v>
      </c>
      <c r="R26" s="27" t="s">
        <v>19</v>
      </c>
      <c r="S26" s="28">
        <f ca="1">+ROUND(S17*S19*$B$88/(LOOKUP(S18,$A$56:$A$88,$B$56:$B$87)),0)</f>
        <v>275678700</v>
      </c>
      <c r="T26" s="31">
        <f ca="1">+ROUND(S26/$B$87,2)</f>
        <v>373.69</v>
      </c>
      <c r="V26" s="27" t="s">
        <v>19</v>
      </c>
      <c r="W26" s="28">
        <f ca="1">+ROUND(W17*W19*$B$88/(LOOKUP(W18,$A$56:$A$88,$B$56:$B$87)),0)</f>
        <v>126913001</v>
      </c>
      <c r="X26" s="31">
        <f ca="1">+ROUND(W26/$B$87,2)</f>
        <v>172.03</v>
      </c>
      <c r="Z26" s="27" t="s">
        <v>19</v>
      </c>
      <c r="AA26" s="28">
        <f ca="1">+ROUND(AA17*AA19*$B$88/(LOOKUP(AA18,$A$56:$A$88,$B$56:$B$87)),0)</f>
        <v>545728386</v>
      </c>
      <c r="AB26" s="31">
        <f ca="1">+ROUND(AA26/$B$87,2)</f>
        <v>739.75</v>
      </c>
    </row>
    <row r="28" spans="1:28" x14ac:dyDescent="0.25">
      <c r="A28" s="15" t="s">
        <v>27</v>
      </c>
      <c r="B28" s="16"/>
      <c r="F28" s="32"/>
      <c r="G28" s="33" t="s">
        <v>27</v>
      </c>
      <c r="H28" s="34"/>
      <c r="J28" s="32"/>
      <c r="K28" s="33" t="s">
        <v>27</v>
      </c>
      <c r="L28" s="34"/>
      <c r="N28" s="32"/>
      <c r="O28" s="33" t="s">
        <v>27</v>
      </c>
      <c r="P28" s="34"/>
      <c r="R28" s="32"/>
      <c r="S28" s="33" t="s">
        <v>27</v>
      </c>
      <c r="T28" s="34"/>
      <c r="V28" s="32"/>
      <c r="W28" s="33" t="s">
        <v>27</v>
      </c>
      <c r="X28" s="34"/>
      <c r="Z28" s="32"/>
      <c r="AA28" s="33" t="s">
        <v>27</v>
      </c>
      <c r="AB28" s="34"/>
    </row>
    <row r="29" spans="1:28" x14ac:dyDescent="0.25">
      <c r="A29" s="17"/>
      <c r="B29" s="18"/>
      <c r="F29" s="30"/>
      <c r="G29" s="29"/>
      <c r="H29" s="24"/>
      <c r="J29" s="30"/>
      <c r="K29" s="29"/>
      <c r="L29" s="24"/>
      <c r="N29" s="30"/>
      <c r="O29" s="29"/>
      <c r="P29" s="24"/>
      <c r="R29" s="30"/>
      <c r="S29" s="29"/>
      <c r="T29" s="24"/>
      <c r="V29" s="30"/>
      <c r="W29" s="29"/>
      <c r="X29" s="24"/>
      <c r="Z29" s="30"/>
      <c r="AA29" s="29"/>
      <c r="AB29" s="24"/>
    </row>
    <row r="30" spans="1:28" x14ac:dyDescent="0.25">
      <c r="A30" s="17" t="s">
        <v>23</v>
      </c>
      <c r="B30" s="18"/>
      <c r="F30" s="19" t="s">
        <v>24</v>
      </c>
      <c r="G30" s="20">
        <v>198409948</v>
      </c>
      <c r="H30" s="21" t="s">
        <v>15</v>
      </c>
      <c r="J30" s="19" t="s">
        <v>24</v>
      </c>
      <c r="K30" s="20">
        <v>535174103</v>
      </c>
      <c r="L30" s="21" t="s">
        <v>15</v>
      </c>
      <c r="N30" s="19" t="s">
        <v>24</v>
      </c>
      <c r="O30" s="20">
        <v>68426500</v>
      </c>
      <c r="P30" s="21" t="s">
        <v>15</v>
      </c>
      <c r="R30" s="19" t="s">
        <v>24</v>
      </c>
      <c r="S30" s="20">
        <v>161962918</v>
      </c>
      <c r="T30" s="21" t="s">
        <v>15</v>
      </c>
      <c r="V30" s="19" t="s">
        <v>24</v>
      </c>
      <c r="W30" s="20">
        <v>171196315</v>
      </c>
      <c r="X30" s="21" t="s">
        <v>15</v>
      </c>
      <c r="Z30" s="19" t="s">
        <v>24</v>
      </c>
      <c r="AA30" s="20">
        <v>199397953</v>
      </c>
      <c r="AB30" s="21" t="s">
        <v>15</v>
      </c>
    </row>
    <row r="31" spans="1:28" ht="15" customHeight="1" x14ac:dyDescent="0.25">
      <c r="A31" s="17" t="s">
        <v>25</v>
      </c>
      <c r="B31" s="18"/>
      <c r="F31" s="30"/>
      <c r="G31" s="29">
        <v>2014</v>
      </c>
      <c r="H31" s="138" t="s">
        <v>224</v>
      </c>
      <c r="J31" s="30"/>
      <c r="K31" s="29">
        <v>2016</v>
      </c>
      <c r="L31" s="138" t="s">
        <v>237</v>
      </c>
      <c r="N31" s="30"/>
      <c r="O31" s="29">
        <v>2016</v>
      </c>
      <c r="P31" s="138" t="s">
        <v>228</v>
      </c>
      <c r="R31" s="30"/>
      <c r="S31" s="29">
        <v>2016</v>
      </c>
      <c r="T31" s="138" t="s">
        <v>234</v>
      </c>
      <c r="V31" s="30"/>
      <c r="W31" s="29">
        <v>2015</v>
      </c>
      <c r="X31" s="138" t="s">
        <v>243</v>
      </c>
      <c r="Z31" s="30"/>
      <c r="AA31" s="29">
        <v>2011</v>
      </c>
      <c r="AB31" s="138" t="s">
        <v>244</v>
      </c>
    </row>
    <row r="32" spans="1:28" x14ac:dyDescent="0.25">
      <c r="A32" s="22" t="s">
        <v>26</v>
      </c>
      <c r="B32" s="18"/>
      <c r="F32" s="62">
        <v>1</v>
      </c>
      <c r="G32" s="23">
        <v>1</v>
      </c>
      <c r="H32" s="138"/>
      <c r="J32" s="62">
        <v>1</v>
      </c>
      <c r="K32" s="23">
        <v>1</v>
      </c>
      <c r="L32" s="138"/>
      <c r="N32" s="62">
        <v>1</v>
      </c>
      <c r="O32" s="23">
        <v>0</v>
      </c>
      <c r="P32" s="138"/>
      <c r="R32" s="62">
        <v>1</v>
      </c>
      <c r="S32" s="23">
        <v>0</v>
      </c>
      <c r="T32" s="138"/>
      <c r="V32" s="62">
        <v>1</v>
      </c>
      <c r="W32" s="23">
        <v>1</v>
      </c>
      <c r="X32" s="138"/>
      <c r="Z32" s="62">
        <v>1</v>
      </c>
      <c r="AA32" s="23">
        <v>1</v>
      </c>
      <c r="AB32" s="138"/>
    </row>
    <row r="33" spans="1:28" ht="20.100000000000001" customHeight="1" x14ac:dyDescent="0.25">
      <c r="A33" s="22"/>
      <c r="B33" s="18"/>
      <c r="F33" s="30"/>
      <c r="G33" s="23"/>
      <c r="H33" s="138"/>
      <c r="J33" s="30"/>
      <c r="K33" s="23"/>
      <c r="L33" s="138"/>
      <c r="N33" s="30"/>
      <c r="O33" s="23"/>
      <c r="P33" s="138"/>
      <c r="R33" s="30"/>
      <c r="S33" s="23"/>
      <c r="T33" s="138"/>
      <c r="V33" s="30"/>
      <c r="W33" s="23"/>
      <c r="X33" s="138"/>
      <c r="Z33" s="30"/>
      <c r="AA33" s="23"/>
      <c r="AB33" s="138"/>
    </row>
    <row r="34" spans="1:28" ht="20.100000000000001" customHeight="1" x14ac:dyDescent="0.25">
      <c r="A34" s="22"/>
      <c r="B34" s="18"/>
      <c r="F34" s="30"/>
      <c r="G34" s="23"/>
      <c r="H34" s="138"/>
      <c r="J34" s="30"/>
      <c r="K34" s="23"/>
      <c r="L34" s="138"/>
      <c r="N34" s="30"/>
      <c r="O34" s="23"/>
      <c r="P34" s="138"/>
      <c r="R34" s="30"/>
      <c r="S34" s="23"/>
      <c r="T34" s="138"/>
      <c r="V34" s="30"/>
      <c r="W34" s="23"/>
      <c r="X34" s="138"/>
      <c r="Z34" s="30"/>
      <c r="AA34" s="23"/>
      <c r="AB34" s="138"/>
    </row>
    <row r="35" spans="1:28" ht="20.100000000000001" customHeight="1" x14ac:dyDescent="0.25">
      <c r="A35" s="22"/>
      <c r="B35" s="18"/>
      <c r="F35" s="30"/>
      <c r="G35" s="23"/>
      <c r="H35" s="138"/>
      <c r="J35" s="30"/>
      <c r="K35" s="23"/>
      <c r="L35" s="138"/>
      <c r="N35" s="30"/>
      <c r="O35" s="23"/>
      <c r="P35" s="138"/>
      <c r="R35" s="30"/>
      <c r="S35" s="23"/>
      <c r="T35" s="138"/>
      <c r="V35" s="30"/>
      <c r="W35" s="23"/>
      <c r="X35" s="138"/>
      <c r="Z35" s="30"/>
      <c r="AA35" s="23"/>
      <c r="AB35" s="138"/>
    </row>
    <row r="36" spans="1:28" ht="20.100000000000001" customHeight="1" x14ac:dyDescent="0.25">
      <c r="A36" s="22"/>
      <c r="B36" s="18"/>
      <c r="F36" s="30"/>
      <c r="G36" s="23"/>
      <c r="H36" s="138"/>
      <c r="J36" s="30"/>
      <c r="K36" s="23"/>
      <c r="L36" s="138"/>
      <c r="N36" s="30"/>
      <c r="O36" s="23"/>
      <c r="P36" s="138"/>
      <c r="R36" s="30"/>
      <c r="S36" s="23"/>
      <c r="T36" s="138"/>
      <c r="V36" s="30"/>
      <c r="W36" s="23"/>
      <c r="X36" s="138"/>
      <c r="Z36" s="30"/>
      <c r="AA36" s="23"/>
      <c r="AB36" s="138"/>
    </row>
    <row r="37" spans="1:28" ht="20.100000000000001" customHeight="1" x14ac:dyDescent="0.25">
      <c r="A37" s="22"/>
      <c r="B37" s="18"/>
      <c r="F37" s="30"/>
      <c r="G37" s="23"/>
      <c r="H37" s="138"/>
      <c r="J37" s="30"/>
      <c r="K37" s="23"/>
      <c r="L37" s="138"/>
      <c r="N37" s="30"/>
      <c r="O37" s="23"/>
      <c r="P37" s="138"/>
      <c r="R37" s="30"/>
      <c r="S37" s="23"/>
      <c r="T37" s="138"/>
      <c r="V37" s="30"/>
      <c r="W37" s="23"/>
      <c r="X37" s="138"/>
      <c r="Z37" s="30"/>
      <c r="AA37" s="23"/>
      <c r="AB37" s="138"/>
    </row>
    <row r="38" spans="1:28" ht="20.100000000000001" customHeight="1" x14ac:dyDescent="0.25">
      <c r="A38" s="17"/>
      <c r="B38" s="18"/>
      <c r="F38" s="30"/>
      <c r="G38" s="23"/>
      <c r="H38" s="138"/>
      <c r="J38" s="30"/>
      <c r="K38" s="23"/>
      <c r="L38" s="138"/>
      <c r="N38" s="30"/>
      <c r="O38" s="23"/>
      <c r="P38" s="138"/>
      <c r="R38" s="30"/>
      <c r="S38" s="23"/>
      <c r="T38" s="138"/>
      <c r="V38" s="30"/>
      <c r="W38" s="23"/>
      <c r="X38" s="138"/>
      <c r="Z38" s="30"/>
      <c r="AA38" s="23"/>
      <c r="AB38" s="138"/>
    </row>
    <row r="39" spans="1:28" x14ac:dyDescent="0.25">
      <c r="A39" s="25" t="s">
        <v>28</v>
      </c>
      <c r="B39" s="26"/>
      <c r="F39" s="27" t="s">
        <v>19</v>
      </c>
      <c r="G39" s="28">
        <f ca="1">+ROUND(G30*G32*$B$88/(LOOKUP(G31,$A$56:$A$88,$B$56:$B$87)),0)</f>
        <v>251633417</v>
      </c>
      <c r="H39" s="31">
        <f ca="1">+ROUND(G39/$B$87,2)</f>
        <v>341.1</v>
      </c>
      <c r="J39" s="27" t="s">
        <v>19</v>
      </c>
      <c r="K39" s="28">
        <f ca="1">+ROUND(K30*K32*$B$88/(LOOKUP(K31,$A$56:$A$88,$B$56:$B$87)),0)</f>
        <v>606422599</v>
      </c>
      <c r="L39" s="31">
        <f ca="1">+ROUND(K39/$B$87,2)</f>
        <v>822.03</v>
      </c>
      <c r="N39" s="27" t="s">
        <v>19</v>
      </c>
      <c r="O39" s="28">
        <f ca="1">+ROUND(O30*O32*$B$88/(LOOKUP(O31,$A$56:$A$88,$B$56:$B$87)),0)</f>
        <v>0</v>
      </c>
      <c r="P39" s="31">
        <f ca="1">+ROUND(O39/$B$87,2)</f>
        <v>0</v>
      </c>
      <c r="R39" s="27" t="s">
        <v>19</v>
      </c>
      <c r="S39" s="28">
        <f ca="1">+ROUND(S30*S32*$B$88/(LOOKUP(S31,$A$56:$A$88,$B$56:$B$87)),0)</f>
        <v>0</v>
      </c>
      <c r="T39" s="31">
        <f ca="1">+ROUND(S39/$B$87,2)</f>
        <v>0</v>
      </c>
      <c r="V39" s="27" t="s">
        <v>19</v>
      </c>
      <c r="W39" s="28">
        <f ca="1">+ROUND(W30*W32*$B$88/(LOOKUP(W31,$A$56:$A$88,$B$56:$B$87)),0)</f>
        <v>207566930</v>
      </c>
      <c r="X39" s="31">
        <f ca="1">+ROUND(W39/$B$87,2)</f>
        <v>281.36</v>
      </c>
      <c r="Z39" s="27" t="s">
        <v>19</v>
      </c>
      <c r="AA39" s="28">
        <f ca="1">+ROUND(AA30*AA32*$B$88/(LOOKUP(AA31,$A$56:$A$88,$B$56:$B$87)),0)</f>
        <v>290847751</v>
      </c>
      <c r="AB39" s="31">
        <f ca="1">+ROUND(AA39/$B$87,2)</f>
        <v>394.25</v>
      </c>
    </row>
    <row r="41" spans="1:28" x14ac:dyDescent="0.25">
      <c r="A41" s="15" t="s">
        <v>73</v>
      </c>
      <c r="B41" s="16"/>
      <c r="F41" s="32"/>
      <c r="G41" s="33" t="s">
        <v>73</v>
      </c>
      <c r="H41" s="34"/>
      <c r="J41" s="32"/>
      <c r="K41" s="33" t="s">
        <v>73</v>
      </c>
      <c r="L41" s="34"/>
      <c r="N41" s="32"/>
      <c r="O41" s="33" t="s">
        <v>73</v>
      </c>
      <c r="P41" s="34"/>
      <c r="R41" s="32"/>
      <c r="S41" s="33" t="s">
        <v>73</v>
      </c>
      <c r="T41" s="34"/>
      <c r="V41" s="32"/>
      <c r="W41" s="33" t="s">
        <v>73</v>
      </c>
      <c r="X41" s="34"/>
      <c r="Z41" s="32"/>
      <c r="AA41" s="33" t="s">
        <v>73</v>
      </c>
      <c r="AB41" s="34"/>
    </row>
    <row r="42" spans="1:28" x14ac:dyDescent="0.25">
      <c r="A42" s="17"/>
      <c r="B42" s="18"/>
      <c r="F42" s="30"/>
      <c r="G42" s="29"/>
      <c r="H42" s="24"/>
      <c r="J42" s="30"/>
      <c r="K42" s="29"/>
      <c r="L42" s="24"/>
      <c r="N42" s="30"/>
      <c r="O42" s="29"/>
      <c r="P42" s="24"/>
      <c r="R42" s="30"/>
      <c r="S42" s="29"/>
      <c r="T42" s="24"/>
      <c r="V42" s="30"/>
      <c r="W42" s="29"/>
      <c r="X42" s="24"/>
      <c r="Z42" s="30"/>
      <c r="AA42" s="29"/>
      <c r="AB42" s="24"/>
    </row>
    <row r="43" spans="1:28" x14ac:dyDescent="0.25">
      <c r="A43" s="17" t="s">
        <v>23</v>
      </c>
      <c r="B43" s="18"/>
      <c r="F43" s="19" t="s">
        <v>24</v>
      </c>
      <c r="G43" s="20">
        <f>98800000+14999888</f>
        <v>113799888</v>
      </c>
      <c r="H43" s="21" t="s">
        <v>15</v>
      </c>
      <c r="J43" s="19" t="s">
        <v>24</v>
      </c>
      <c r="K43" s="20">
        <v>316037885</v>
      </c>
      <c r="L43" s="21" t="s">
        <v>15</v>
      </c>
      <c r="N43" s="19" t="s">
        <v>24</v>
      </c>
      <c r="O43" s="20">
        <v>68000000</v>
      </c>
      <c r="P43" s="21" t="s">
        <v>15</v>
      </c>
      <c r="R43" s="19" t="s">
        <v>24</v>
      </c>
      <c r="S43" s="20">
        <v>0</v>
      </c>
      <c r="T43" s="21"/>
      <c r="V43" s="19" t="s">
        <v>24</v>
      </c>
      <c r="W43" s="20">
        <v>159456700</v>
      </c>
      <c r="X43" s="21" t="s">
        <v>15</v>
      </c>
      <c r="Z43" s="19" t="s">
        <v>24</v>
      </c>
      <c r="AA43" s="20">
        <v>145422525</v>
      </c>
      <c r="AB43" s="21" t="s">
        <v>15</v>
      </c>
    </row>
    <row r="44" spans="1:28" ht="15" customHeight="1" x14ac:dyDescent="0.25">
      <c r="A44" s="17" t="s">
        <v>25</v>
      </c>
      <c r="B44" s="18"/>
      <c r="F44" s="30"/>
      <c r="G44" s="29">
        <v>2013</v>
      </c>
      <c r="H44" s="138" t="s">
        <v>225</v>
      </c>
      <c r="J44" s="30"/>
      <c r="K44" s="29">
        <v>2015</v>
      </c>
      <c r="L44" s="138" t="s">
        <v>238</v>
      </c>
      <c r="N44" s="30"/>
      <c r="O44" s="29">
        <v>2016</v>
      </c>
      <c r="P44" s="138" t="s">
        <v>228</v>
      </c>
      <c r="R44" s="30"/>
      <c r="S44" s="29">
        <v>2000</v>
      </c>
      <c r="T44" s="138"/>
      <c r="V44" s="30"/>
      <c r="W44" s="29">
        <v>2015</v>
      </c>
      <c r="X44" s="138" t="s">
        <v>232</v>
      </c>
      <c r="Z44" s="30"/>
      <c r="AA44" s="29">
        <v>2012</v>
      </c>
      <c r="AB44" s="138" t="s">
        <v>246</v>
      </c>
    </row>
    <row r="45" spans="1:28" x14ac:dyDescent="0.25">
      <c r="A45" s="22" t="s">
        <v>26</v>
      </c>
      <c r="B45" s="18"/>
      <c r="F45" s="62">
        <v>1</v>
      </c>
      <c r="G45" s="23">
        <v>0</v>
      </c>
      <c r="H45" s="138"/>
      <c r="J45" s="62">
        <v>1</v>
      </c>
      <c r="K45" s="23">
        <v>1</v>
      </c>
      <c r="L45" s="138"/>
      <c r="N45" s="62">
        <v>1</v>
      </c>
      <c r="O45" s="23">
        <v>0</v>
      </c>
      <c r="P45" s="138"/>
      <c r="R45" s="62">
        <v>0</v>
      </c>
      <c r="S45" s="23">
        <v>0</v>
      </c>
      <c r="T45" s="138"/>
      <c r="V45" s="62">
        <v>1</v>
      </c>
      <c r="W45" s="23">
        <v>1</v>
      </c>
      <c r="X45" s="138"/>
      <c r="Z45" s="62">
        <v>1</v>
      </c>
      <c r="AA45" s="23">
        <v>1</v>
      </c>
      <c r="AB45" s="138"/>
    </row>
    <row r="46" spans="1:28" x14ac:dyDescent="0.25">
      <c r="A46" s="22"/>
      <c r="B46" s="18"/>
      <c r="F46" s="30"/>
      <c r="G46" s="23"/>
      <c r="H46" s="138"/>
      <c r="J46" s="30"/>
      <c r="K46" s="23"/>
      <c r="L46" s="138"/>
      <c r="N46" s="30"/>
      <c r="O46" s="23"/>
      <c r="P46" s="138"/>
      <c r="R46" s="30"/>
      <c r="S46" s="23"/>
      <c r="T46" s="138"/>
      <c r="V46" s="30"/>
      <c r="W46" s="23"/>
      <c r="X46" s="138"/>
      <c r="Z46" s="30"/>
      <c r="AA46" s="23"/>
      <c r="AB46" s="138"/>
    </row>
    <row r="47" spans="1:28" x14ac:dyDescent="0.25">
      <c r="A47" s="22"/>
      <c r="B47" s="18"/>
      <c r="F47" s="30"/>
      <c r="G47" s="23"/>
      <c r="H47" s="138"/>
      <c r="J47" s="30"/>
      <c r="K47" s="23"/>
      <c r="L47" s="138"/>
      <c r="N47" s="30"/>
      <c r="O47" s="23"/>
      <c r="P47" s="138"/>
      <c r="R47" s="30"/>
      <c r="S47" s="23"/>
      <c r="T47" s="138"/>
      <c r="V47" s="30"/>
      <c r="W47" s="23"/>
      <c r="X47" s="138"/>
      <c r="Z47" s="30"/>
      <c r="AA47" s="23"/>
      <c r="AB47" s="138"/>
    </row>
    <row r="48" spans="1:28" x14ac:dyDescent="0.25">
      <c r="A48" s="22"/>
      <c r="B48" s="18"/>
      <c r="F48" s="30"/>
      <c r="G48" s="23"/>
      <c r="H48" s="138"/>
      <c r="J48" s="30"/>
      <c r="K48" s="23"/>
      <c r="L48" s="138"/>
      <c r="N48" s="30"/>
      <c r="O48" s="23"/>
      <c r="P48" s="138"/>
      <c r="R48" s="30"/>
      <c r="S48" s="23"/>
      <c r="T48" s="138"/>
      <c r="V48" s="30"/>
      <c r="W48" s="23"/>
      <c r="X48" s="138"/>
      <c r="Z48" s="30"/>
      <c r="AA48" s="23"/>
      <c r="AB48" s="138"/>
    </row>
    <row r="49" spans="1:28" x14ac:dyDescent="0.25">
      <c r="A49" s="22"/>
      <c r="B49" s="18"/>
      <c r="F49" s="30"/>
      <c r="G49" s="23"/>
      <c r="H49" s="138"/>
      <c r="J49" s="30"/>
      <c r="K49" s="23"/>
      <c r="L49" s="138"/>
      <c r="N49" s="30"/>
      <c r="O49" s="23"/>
      <c r="P49" s="138"/>
      <c r="R49" s="30"/>
      <c r="S49" s="23"/>
      <c r="T49" s="138"/>
      <c r="V49" s="30"/>
      <c r="W49" s="23"/>
      <c r="X49" s="138"/>
      <c r="Z49" s="30"/>
      <c r="AA49" s="23"/>
      <c r="AB49" s="138"/>
    </row>
    <row r="50" spans="1:28" x14ac:dyDescent="0.25">
      <c r="A50" s="22"/>
      <c r="B50" s="18"/>
      <c r="F50" s="30"/>
      <c r="G50" s="23"/>
      <c r="H50" s="138"/>
      <c r="J50" s="30"/>
      <c r="K50" s="23"/>
      <c r="L50" s="138"/>
      <c r="N50" s="30"/>
      <c r="O50" s="23"/>
      <c r="P50" s="138"/>
      <c r="R50" s="30"/>
      <c r="S50" s="23"/>
      <c r="T50" s="138"/>
      <c r="V50" s="30"/>
      <c r="W50" s="23"/>
      <c r="X50" s="138"/>
      <c r="Z50" s="30"/>
      <c r="AA50" s="23"/>
      <c r="AB50" s="138"/>
    </row>
    <row r="51" spans="1:28" x14ac:dyDescent="0.25">
      <c r="A51" s="17"/>
      <c r="B51" s="18"/>
      <c r="F51" s="30"/>
      <c r="G51" s="23"/>
      <c r="H51" s="138"/>
      <c r="J51" s="30"/>
      <c r="K51" s="23"/>
      <c r="L51" s="138"/>
      <c r="N51" s="30"/>
      <c r="O51" s="23"/>
      <c r="P51" s="138"/>
      <c r="R51" s="30"/>
      <c r="S51" s="23"/>
      <c r="T51" s="138"/>
      <c r="V51" s="30"/>
      <c r="W51" s="23"/>
      <c r="X51" s="138"/>
      <c r="Z51" s="30"/>
      <c r="AA51" s="23"/>
      <c r="AB51" s="138"/>
    </row>
    <row r="52" spans="1:28" x14ac:dyDescent="0.25">
      <c r="A52" s="25" t="s">
        <v>28</v>
      </c>
      <c r="B52" s="26"/>
      <c r="F52" s="27" t="s">
        <v>19</v>
      </c>
      <c r="G52" s="28">
        <f ca="1">+ROUND(G43*G45*$B$88/(LOOKUP(G44,$A$56:$A$88,$B$56:$B$87)),0)</f>
        <v>0</v>
      </c>
      <c r="H52" s="31">
        <f ca="1">+ROUND(G52/$B$87,2)</f>
        <v>0</v>
      </c>
      <c r="J52" s="27" t="s">
        <v>19</v>
      </c>
      <c r="K52" s="28">
        <f ca="1">+ROUND(K43*K45*$B$88/(LOOKUP(K44,$A$56:$A$88,$B$56:$B$87)),0)</f>
        <v>383180056</v>
      </c>
      <c r="L52" s="31">
        <f ca="1">+ROUND(K52/$B$87,2)</f>
        <v>519.41</v>
      </c>
      <c r="N52" s="27" t="s">
        <v>19</v>
      </c>
      <c r="O52" s="28">
        <f ca="1">+ROUND(O43*O45*$B$88/(LOOKUP(O44,$A$56:$A$88,$B$56:$B$87)),0)</f>
        <v>0</v>
      </c>
      <c r="P52" s="31">
        <f ca="1">+ROUND(O52/$B$87,2)</f>
        <v>0</v>
      </c>
      <c r="R52" s="27"/>
      <c r="S52" s="28">
        <f ca="1">+ROUND(S43*S45*$B$88/(LOOKUP(S44,$A$56:$A$88,$B$56:$B$87)),0)</f>
        <v>0</v>
      </c>
      <c r="T52" s="31">
        <f ca="1">+ROUND(S52/$B$87,2)</f>
        <v>0</v>
      </c>
      <c r="V52" s="27" t="s">
        <v>19</v>
      </c>
      <c r="W52" s="28">
        <f ca="1">+ROUND(W43*W45*$B$88/(LOOKUP(W44,$A$56:$A$88,$B$56:$B$87)),0)</f>
        <v>193333237</v>
      </c>
      <c r="X52" s="31">
        <f ca="1">+ROUND(W52/$B$87,2)</f>
        <v>262.07</v>
      </c>
      <c r="Z52" s="27" t="s">
        <v>19</v>
      </c>
      <c r="AA52" s="28">
        <f ca="1">+ROUND(AA43*AA45*$B$88/(LOOKUP(AA44,$A$56:$A$88,$B$56:$B$87)),0)</f>
        <v>200476768</v>
      </c>
      <c r="AB52" s="31">
        <f ca="1">+ROUND(AA52/$B$87,2)</f>
        <v>271.75</v>
      </c>
    </row>
    <row r="56" spans="1:28" ht="15.75" x14ac:dyDescent="0.25">
      <c r="A56" s="35">
        <v>1986</v>
      </c>
      <c r="B56" s="36">
        <v>16811</v>
      </c>
    </row>
    <row r="57" spans="1:28" ht="15.75" x14ac:dyDescent="0.25">
      <c r="A57" s="35">
        <v>1987</v>
      </c>
      <c r="B57" s="36">
        <v>20510</v>
      </c>
    </row>
    <row r="58" spans="1:28" ht="15.75" x14ac:dyDescent="0.25">
      <c r="A58" s="35">
        <v>1988</v>
      </c>
      <c r="B58" s="36">
        <v>25637</v>
      </c>
    </row>
    <row r="59" spans="1:28" ht="15.75" x14ac:dyDescent="0.25">
      <c r="A59" s="35">
        <v>1989</v>
      </c>
      <c r="B59" s="36">
        <v>32560</v>
      </c>
    </row>
    <row r="60" spans="1:28" ht="15.75" x14ac:dyDescent="0.25">
      <c r="A60" s="35">
        <v>1990</v>
      </c>
      <c r="B60" s="36">
        <v>41025</v>
      </c>
    </row>
    <row r="61" spans="1:28" ht="15.75" x14ac:dyDescent="0.25">
      <c r="A61" s="35">
        <v>1991</v>
      </c>
      <c r="B61" s="36">
        <v>51716</v>
      </c>
    </row>
    <row r="62" spans="1:28" ht="15.75" x14ac:dyDescent="0.25">
      <c r="A62" s="35">
        <v>1992</v>
      </c>
      <c r="B62" s="36">
        <v>65190</v>
      </c>
    </row>
    <row r="63" spans="1:28" ht="15.75" x14ac:dyDescent="0.25">
      <c r="A63" s="35">
        <v>1993</v>
      </c>
      <c r="B63" s="36">
        <v>81510</v>
      </c>
    </row>
    <row r="64" spans="1:28" ht="15.75" x14ac:dyDescent="0.25">
      <c r="A64" s="35">
        <v>1994</v>
      </c>
      <c r="B64" s="36">
        <v>98700</v>
      </c>
    </row>
    <row r="65" spans="1:2" ht="15.75" x14ac:dyDescent="0.25">
      <c r="A65" s="35">
        <v>1995</v>
      </c>
      <c r="B65" s="36">
        <v>118934</v>
      </c>
    </row>
    <row r="66" spans="1:2" ht="15.75" x14ac:dyDescent="0.25">
      <c r="A66" s="35">
        <v>1996</v>
      </c>
      <c r="B66" s="36">
        <v>142125</v>
      </c>
    </row>
    <row r="67" spans="1:2" ht="15.75" x14ac:dyDescent="0.25">
      <c r="A67" s="35">
        <v>1997</v>
      </c>
      <c r="B67" s="37">
        <v>172005</v>
      </c>
    </row>
    <row r="68" spans="1:2" ht="15.75" x14ac:dyDescent="0.25">
      <c r="A68" s="35">
        <v>1998</v>
      </c>
      <c r="B68" s="37">
        <v>203826</v>
      </c>
    </row>
    <row r="69" spans="1:2" ht="15.75" x14ac:dyDescent="0.25">
      <c r="A69" s="35">
        <v>1999</v>
      </c>
      <c r="B69" s="36">
        <v>236460</v>
      </c>
    </row>
    <row r="70" spans="1:2" ht="15.75" x14ac:dyDescent="0.25">
      <c r="A70" s="35">
        <v>2000</v>
      </c>
      <c r="B70" s="38">
        <v>260100</v>
      </c>
    </row>
    <row r="71" spans="1:2" ht="15.75" x14ac:dyDescent="0.25">
      <c r="A71" s="35">
        <v>2001</v>
      </c>
      <c r="B71" s="38">
        <v>286000</v>
      </c>
    </row>
    <row r="72" spans="1:2" ht="15.75" x14ac:dyDescent="0.25">
      <c r="A72" s="35">
        <v>2002</v>
      </c>
      <c r="B72" s="38">
        <v>309000</v>
      </c>
    </row>
    <row r="73" spans="1:2" ht="15.75" x14ac:dyDescent="0.25">
      <c r="A73" s="35">
        <v>2003</v>
      </c>
      <c r="B73" s="38">
        <v>332000</v>
      </c>
    </row>
    <row r="74" spans="1:2" ht="15.75" x14ac:dyDescent="0.25">
      <c r="A74" s="35">
        <v>2004</v>
      </c>
      <c r="B74" s="38">
        <v>358000</v>
      </c>
    </row>
    <row r="75" spans="1:2" ht="15.75" x14ac:dyDescent="0.25">
      <c r="A75" s="35">
        <v>2005</v>
      </c>
      <c r="B75" s="38">
        <v>381500</v>
      </c>
    </row>
    <row r="76" spans="1:2" ht="15.75" x14ac:dyDescent="0.25">
      <c r="A76" s="35">
        <v>2006</v>
      </c>
      <c r="B76" s="38">
        <v>408000</v>
      </c>
    </row>
    <row r="77" spans="1:2" ht="15.75" x14ac:dyDescent="0.25">
      <c r="A77" s="35">
        <v>2007</v>
      </c>
      <c r="B77" s="38">
        <v>433700</v>
      </c>
    </row>
    <row r="78" spans="1:2" ht="15.75" x14ac:dyDescent="0.25">
      <c r="A78" s="35">
        <v>2008</v>
      </c>
      <c r="B78" s="38">
        <v>461500</v>
      </c>
    </row>
    <row r="79" spans="1:2" ht="15.75" x14ac:dyDescent="0.25">
      <c r="A79" s="35">
        <v>2009</v>
      </c>
      <c r="B79" s="38">
        <v>496900</v>
      </c>
    </row>
    <row r="80" spans="1:2" ht="15.75" x14ac:dyDescent="0.25">
      <c r="A80" s="35">
        <v>2010</v>
      </c>
      <c r="B80" s="38">
        <v>515000</v>
      </c>
    </row>
    <row r="81" spans="1:2" ht="15.75" x14ac:dyDescent="0.25">
      <c r="A81" s="35">
        <v>2011</v>
      </c>
      <c r="B81" s="38">
        <v>535600</v>
      </c>
    </row>
    <row r="82" spans="1:2" ht="15.75" x14ac:dyDescent="0.25">
      <c r="A82" s="35">
        <v>2012</v>
      </c>
      <c r="B82" s="38">
        <v>566700</v>
      </c>
    </row>
    <row r="83" spans="1:2" ht="15.75" x14ac:dyDescent="0.25">
      <c r="A83" s="35">
        <v>2013</v>
      </c>
      <c r="B83" s="38">
        <v>589500</v>
      </c>
    </row>
    <row r="84" spans="1:2" ht="15.75" x14ac:dyDescent="0.25">
      <c r="A84" s="35">
        <v>2014</v>
      </c>
      <c r="B84" s="38">
        <v>616000</v>
      </c>
    </row>
    <row r="85" spans="1:2" ht="15.75" x14ac:dyDescent="0.25">
      <c r="A85" s="35">
        <v>2015</v>
      </c>
      <c r="B85" s="38">
        <v>644350</v>
      </c>
    </row>
    <row r="86" spans="1:2" ht="15.75" x14ac:dyDescent="0.25">
      <c r="A86" s="35">
        <v>2016</v>
      </c>
      <c r="B86" s="38">
        <v>689454</v>
      </c>
    </row>
    <row r="87" spans="1:2" ht="15.75" x14ac:dyDescent="0.25">
      <c r="A87" s="35">
        <v>2017</v>
      </c>
      <c r="B87" s="39">
        <v>737717</v>
      </c>
    </row>
    <row r="88" spans="1:2" ht="15.75" x14ac:dyDescent="0.25">
      <c r="A88" s="35">
        <v>2018</v>
      </c>
      <c r="B88" s="39">
        <v>781242</v>
      </c>
    </row>
  </sheetData>
  <mergeCells count="25">
    <mergeCell ref="H44:H51"/>
    <mergeCell ref="L44:L51"/>
    <mergeCell ref="P44:P51"/>
    <mergeCell ref="T44:T51"/>
    <mergeCell ref="H31:H38"/>
    <mergeCell ref="L31:L38"/>
    <mergeCell ref="T18:T25"/>
    <mergeCell ref="T31:T38"/>
    <mergeCell ref="P18:P25"/>
    <mergeCell ref="P31:P38"/>
    <mergeCell ref="A2:B3"/>
    <mergeCell ref="A6:B6"/>
    <mergeCell ref="A13:B13"/>
    <mergeCell ref="L18:L25"/>
    <mergeCell ref="H18:H25"/>
    <mergeCell ref="A8:B9"/>
    <mergeCell ref="D8:D9"/>
    <mergeCell ref="A10:B11"/>
    <mergeCell ref="D10:D11"/>
    <mergeCell ref="X18:X25"/>
    <mergeCell ref="X31:X38"/>
    <mergeCell ref="X44:X51"/>
    <mergeCell ref="AB18:AB25"/>
    <mergeCell ref="AB31:AB38"/>
    <mergeCell ref="AB44:AB51"/>
  </mergeCells>
  <conditionalFormatting sqref="H6:H7 H10:H11">
    <cfRule type="cellIs" dxfId="89" priority="283" operator="equal">
      <formula>"NO CUMPLE"</formula>
    </cfRule>
  </conditionalFormatting>
  <conditionalFormatting sqref="L6:L7">
    <cfRule type="cellIs" dxfId="88" priority="278" operator="equal">
      <formula>"NO CUMPLE"</formula>
    </cfRule>
  </conditionalFormatting>
  <conditionalFormatting sqref="H8:H9">
    <cfRule type="cellIs" dxfId="87" priority="266" operator="equal">
      <formula>"NO CUMPLE"</formula>
    </cfRule>
  </conditionalFormatting>
  <conditionalFormatting sqref="L10:L11">
    <cfRule type="cellIs" dxfId="86" priority="265" operator="equal">
      <formula>"NO CUMPLE"</formula>
    </cfRule>
  </conditionalFormatting>
  <conditionalFormatting sqref="L8:L9">
    <cfRule type="cellIs" dxfId="85" priority="264" operator="equal">
      <formula>"NO CUMPLE"</formula>
    </cfRule>
  </conditionalFormatting>
  <conditionalFormatting sqref="G13">
    <cfRule type="cellIs" dxfId="84" priority="254" operator="equal">
      <formula>"NO CUMPLE"</formula>
    </cfRule>
    <cfRule type="cellIs" dxfId="83" priority="255" operator="equal">
      <formula>"CUMPLE"</formula>
    </cfRule>
  </conditionalFormatting>
  <conditionalFormatting sqref="K13">
    <cfRule type="cellIs" dxfId="82" priority="243" operator="equal">
      <formula>"NO CUMPLE"</formula>
    </cfRule>
    <cfRule type="cellIs" dxfId="81" priority="244" operator="equal">
      <formula>"CUMPLE"</formula>
    </cfRule>
  </conditionalFormatting>
  <conditionalFormatting sqref="P6:P7">
    <cfRule type="cellIs" dxfId="80" priority="35" operator="equal">
      <formula>"NO CUMPLE"</formula>
    </cfRule>
  </conditionalFormatting>
  <conditionalFormatting sqref="P10:P11">
    <cfRule type="cellIs" dxfId="79" priority="34" operator="equal">
      <formula>"NO CUMPLE"</formula>
    </cfRule>
  </conditionalFormatting>
  <conditionalFormatting sqref="P8:P9">
    <cfRule type="cellIs" dxfId="78" priority="33" operator="equal">
      <formula>"NO CUMPLE"</formula>
    </cfRule>
  </conditionalFormatting>
  <conditionalFormatting sqref="O13">
    <cfRule type="cellIs" dxfId="77" priority="31" operator="equal">
      <formula>"NO CUMPLE"</formula>
    </cfRule>
    <cfRule type="cellIs" dxfId="76" priority="32" operator="equal">
      <formula>"CUMPLE"</formula>
    </cfRule>
  </conditionalFormatting>
  <conditionalFormatting sqref="T6:T7">
    <cfRule type="cellIs" dxfId="75" priority="20" operator="equal">
      <formula>"NO CUMPLE"</formula>
    </cfRule>
  </conditionalFormatting>
  <conditionalFormatting sqref="T10:T11">
    <cfRule type="cellIs" dxfId="74" priority="19" operator="equal">
      <formula>"NO CUMPLE"</formula>
    </cfRule>
  </conditionalFormatting>
  <conditionalFormatting sqref="T8:T9">
    <cfRule type="cellIs" dxfId="73" priority="18" operator="equal">
      <formula>"NO CUMPLE"</formula>
    </cfRule>
  </conditionalFormatting>
  <conditionalFormatting sqref="S13">
    <cfRule type="cellIs" dxfId="72" priority="16" operator="equal">
      <formula>"NO CUMPLE"</formula>
    </cfRule>
    <cfRule type="cellIs" dxfId="71" priority="17" operator="equal">
      <formula>"CUMPLE"</formula>
    </cfRule>
  </conditionalFormatting>
  <conditionalFormatting sqref="X6:X7">
    <cfRule type="cellIs" dxfId="70" priority="10" operator="equal">
      <formula>"NO CUMPLE"</formula>
    </cfRule>
  </conditionalFormatting>
  <conditionalFormatting sqref="X10:X11">
    <cfRule type="cellIs" dxfId="69" priority="9" operator="equal">
      <formula>"NO CUMPLE"</formula>
    </cfRule>
  </conditionalFormatting>
  <conditionalFormatting sqref="X8:X9">
    <cfRule type="cellIs" dxfId="68" priority="8" operator="equal">
      <formula>"NO CUMPLE"</formula>
    </cfRule>
  </conditionalFormatting>
  <conditionalFormatting sqref="W13">
    <cfRule type="cellIs" dxfId="67" priority="6" operator="equal">
      <formula>"NO CUMPLE"</formula>
    </cfRule>
    <cfRule type="cellIs" dxfId="66" priority="7" operator="equal">
      <formula>"CUMPLE"</formula>
    </cfRule>
  </conditionalFormatting>
  <conditionalFormatting sqref="AB6:AB7">
    <cfRule type="cellIs" dxfId="65" priority="5" operator="equal">
      <formula>"NO CUMPLE"</formula>
    </cfRule>
  </conditionalFormatting>
  <conditionalFormatting sqref="AB10:AB11">
    <cfRule type="cellIs" dxfId="64" priority="4" operator="equal">
      <formula>"NO CUMPLE"</formula>
    </cfRule>
  </conditionalFormatting>
  <conditionalFormatting sqref="AB8:AB9">
    <cfRule type="cellIs" dxfId="63" priority="3" operator="equal">
      <formula>"NO CUMPLE"</formula>
    </cfRule>
  </conditionalFormatting>
  <conditionalFormatting sqref="AA13">
    <cfRule type="cellIs" dxfId="62" priority="1" operator="equal">
      <formula>"NO CUMPLE"</formula>
    </cfRule>
    <cfRule type="cellIs" dxfId="61" priority="2" operator="equal">
      <formula>"CUMPLE"</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135"/>
  <sheetViews>
    <sheetView zoomScale="80" zoomScaleNormal="80" workbookViewId="0">
      <pane xSplit="4" ySplit="7" topLeftCell="E104" activePane="bottomRight" state="frozen"/>
      <selection pane="topRight" activeCell="E1" sqref="E1"/>
      <selection pane="bottomLeft" activeCell="A8" sqref="A8"/>
      <selection pane="bottomRight" activeCell="B130" sqref="B130"/>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6384" width="15" style="1"/>
  </cols>
  <sheetData>
    <row r="1" spans="1:18" x14ac:dyDescent="0.25">
      <c r="A1" s="151" t="s">
        <v>14</v>
      </c>
      <c r="B1" s="151"/>
      <c r="C1" s="151"/>
      <c r="D1" s="151"/>
      <c r="E1" s="151"/>
      <c r="F1" s="151"/>
    </row>
    <row r="2" spans="1:18" x14ac:dyDescent="0.25">
      <c r="A2" s="151" t="s">
        <v>50</v>
      </c>
      <c r="B2" s="151"/>
      <c r="C2" s="151"/>
      <c r="D2" s="151"/>
      <c r="E2" s="151"/>
      <c r="F2" s="151"/>
    </row>
    <row r="3" spans="1:18" ht="18" customHeight="1" x14ac:dyDescent="0.25">
      <c r="A3" s="158" t="s">
        <v>64</v>
      </c>
      <c r="B3" s="158"/>
      <c r="C3" s="158"/>
      <c r="D3" s="158"/>
      <c r="E3" s="158"/>
      <c r="F3" s="158"/>
      <c r="G3" s="145" t="s">
        <v>69</v>
      </c>
      <c r="H3" s="146"/>
      <c r="I3" s="147"/>
      <c r="J3" s="145" t="s">
        <v>70</v>
      </c>
      <c r="K3" s="146"/>
      <c r="L3" s="147"/>
      <c r="M3" s="145" t="s">
        <v>71</v>
      </c>
      <c r="N3" s="146"/>
      <c r="O3" s="147"/>
      <c r="P3" s="145" t="s">
        <v>72</v>
      </c>
      <c r="Q3" s="146"/>
      <c r="R3" s="147"/>
    </row>
    <row r="4" spans="1:18" ht="59.25" customHeight="1" x14ac:dyDescent="0.25">
      <c r="A4" s="158"/>
      <c r="B4" s="158"/>
      <c r="C4" s="158"/>
      <c r="D4" s="158"/>
      <c r="E4" s="158"/>
      <c r="F4" s="158"/>
      <c r="G4" s="148"/>
      <c r="H4" s="149"/>
      <c r="I4" s="150"/>
      <c r="J4" s="148"/>
      <c r="K4" s="149"/>
      <c r="L4" s="150"/>
      <c r="M4" s="148"/>
      <c r="N4" s="149"/>
      <c r="O4" s="150"/>
      <c r="P4" s="148"/>
      <c r="Q4" s="149"/>
      <c r="R4" s="150"/>
    </row>
    <row r="5" spans="1:18" x14ac:dyDescent="0.25">
      <c r="A5" s="158"/>
      <c r="B5" s="158"/>
      <c r="C5" s="158"/>
      <c r="D5" s="158"/>
      <c r="E5" s="158"/>
      <c r="F5" s="158"/>
      <c r="G5" s="151">
        <v>1</v>
      </c>
      <c r="H5" s="151"/>
      <c r="I5" s="151"/>
      <c r="J5" s="151">
        <v>4</v>
      </c>
      <c r="K5" s="151"/>
      <c r="L5" s="151"/>
      <c r="M5" s="151">
        <v>6</v>
      </c>
      <c r="N5" s="151"/>
      <c r="O5" s="151"/>
      <c r="P5" s="151">
        <v>7</v>
      </c>
      <c r="Q5" s="151"/>
      <c r="R5" s="151"/>
    </row>
    <row r="6" spans="1:18" ht="15" customHeight="1" x14ac:dyDescent="0.25">
      <c r="A6" s="157" t="s">
        <v>51</v>
      </c>
      <c r="B6" s="157"/>
      <c r="C6" s="157"/>
      <c r="D6" s="157"/>
      <c r="E6" s="157"/>
      <c r="F6" s="157"/>
      <c r="G6" s="152" t="s">
        <v>9</v>
      </c>
      <c r="H6" s="152" t="s">
        <v>10</v>
      </c>
      <c r="I6" s="74" t="s">
        <v>52</v>
      </c>
      <c r="J6" s="152" t="s">
        <v>9</v>
      </c>
      <c r="K6" s="152" t="s">
        <v>10</v>
      </c>
      <c r="L6" s="107" t="s">
        <v>52</v>
      </c>
      <c r="M6" s="152" t="s">
        <v>9</v>
      </c>
      <c r="N6" s="152" t="s">
        <v>10</v>
      </c>
      <c r="O6" s="107" t="s">
        <v>52</v>
      </c>
      <c r="P6" s="152" t="s">
        <v>9</v>
      </c>
      <c r="Q6" s="152" t="s">
        <v>10</v>
      </c>
      <c r="R6" s="107" t="s">
        <v>52</v>
      </c>
    </row>
    <row r="7" spans="1:18" x14ac:dyDescent="0.25">
      <c r="A7" s="78" t="s">
        <v>0</v>
      </c>
      <c r="B7" s="78" t="s">
        <v>11</v>
      </c>
      <c r="C7" s="78" t="s">
        <v>3</v>
      </c>
      <c r="D7" s="78" t="s">
        <v>1</v>
      </c>
      <c r="E7" s="78" t="s">
        <v>9</v>
      </c>
      <c r="F7" s="78" t="s">
        <v>10</v>
      </c>
      <c r="G7" s="153"/>
      <c r="H7" s="153"/>
      <c r="I7" s="75" t="s">
        <v>53</v>
      </c>
      <c r="J7" s="153"/>
      <c r="K7" s="153"/>
      <c r="L7" s="108" t="s">
        <v>53</v>
      </c>
      <c r="M7" s="153"/>
      <c r="N7" s="153"/>
      <c r="O7" s="108" t="s">
        <v>53</v>
      </c>
      <c r="P7" s="153"/>
      <c r="Q7" s="153"/>
      <c r="R7" s="108" t="s">
        <v>53</v>
      </c>
    </row>
    <row r="8" spans="1:18" s="79" customFormat="1" x14ac:dyDescent="0.25">
      <c r="A8" s="78">
        <v>1</v>
      </c>
      <c r="B8" s="76" t="s">
        <v>75</v>
      </c>
      <c r="C8" s="78"/>
      <c r="D8" s="78"/>
      <c r="E8" s="78"/>
      <c r="F8" s="78"/>
      <c r="G8" s="78"/>
      <c r="H8" s="78"/>
      <c r="I8" s="78"/>
      <c r="J8" s="106"/>
      <c r="K8" s="106"/>
      <c r="L8" s="106"/>
      <c r="M8" s="106"/>
      <c r="N8" s="106"/>
      <c r="O8" s="106"/>
      <c r="P8" s="106"/>
      <c r="Q8" s="106"/>
      <c r="R8" s="106"/>
    </row>
    <row r="9" spans="1:18" ht="15" x14ac:dyDescent="0.25">
      <c r="A9" s="66" t="s">
        <v>76</v>
      </c>
      <c r="B9" s="67" t="s">
        <v>77</v>
      </c>
      <c r="C9" s="66" t="s">
        <v>8</v>
      </c>
      <c r="D9" s="68">
        <v>2137</v>
      </c>
      <c r="E9" s="117">
        <v>3459</v>
      </c>
      <c r="F9" s="117">
        <f t="shared" ref="F9:F73" si="0">ROUND(D9*E9,0)</f>
        <v>7391883</v>
      </c>
      <c r="G9" s="117">
        <v>3442</v>
      </c>
      <c r="H9" s="117">
        <f t="shared" ref="H9:H71" si="1">ROUND($D9*G9,0)</f>
        <v>7355554</v>
      </c>
      <c r="I9" s="63" t="str">
        <f t="shared" ref="I9" si="2">+IF(G9&lt;=$E9,"OK","NO OK")</f>
        <v>OK</v>
      </c>
      <c r="J9" s="117">
        <v>3320</v>
      </c>
      <c r="K9" s="117">
        <f t="shared" ref="K9:K23" si="3">ROUND($D9*J9,0)</f>
        <v>7094840</v>
      </c>
      <c r="L9" s="63" t="str">
        <f t="shared" ref="L9:L23" si="4">+IF(J9&lt;=$E9,"OK","NO OK")</f>
        <v>OK</v>
      </c>
      <c r="M9" s="117">
        <v>3424</v>
      </c>
      <c r="N9" s="117">
        <f t="shared" ref="N9:N23" si="5">ROUND($D9*M9,0)</f>
        <v>7317088</v>
      </c>
      <c r="O9" s="63" t="str">
        <f t="shared" ref="O9:O23" si="6">+IF(M9&lt;=$E9,"OK","NO OK")</f>
        <v>OK</v>
      </c>
      <c r="P9" s="117">
        <v>3459</v>
      </c>
      <c r="Q9" s="117">
        <f t="shared" ref="Q9:Q23" si="7">ROUND($D9*P9,0)</f>
        <v>7391883</v>
      </c>
      <c r="R9" s="63" t="str">
        <f t="shared" ref="R9:R23" si="8">+IF(P9&lt;=$E9,"OK","NO OK")</f>
        <v>OK</v>
      </c>
    </row>
    <row r="10" spans="1:18" ht="38.25" x14ac:dyDescent="0.25">
      <c r="A10" s="66" t="s">
        <v>78</v>
      </c>
      <c r="B10" s="67" t="s">
        <v>79</v>
      </c>
      <c r="C10" s="66" t="s">
        <v>8</v>
      </c>
      <c r="D10" s="68">
        <v>2137</v>
      </c>
      <c r="E10" s="117">
        <v>6050</v>
      </c>
      <c r="F10" s="117">
        <f t="shared" si="0"/>
        <v>12928850</v>
      </c>
      <c r="G10" s="117">
        <v>6020</v>
      </c>
      <c r="H10" s="117">
        <f t="shared" ref="H10:H73" si="9">ROUND($D10*G10,0)</f>
        <v>12864740</v>
      </c>
      <c r="I10" s="63" t="str">
        <f t="shared" ref="I10:I11" si="10">+IF(G10&lt;=$E10,"OK","NO OK")</f>
        <v>OK</v>
      </c>
      <c r="J10" s="117">
        <v>6050</v>
      </c>
      <c r="K10" s="117">
        <f t="shared" si="3"/>
        <v>12928850</v>
      </c>
      <c r="L10" s="63" t="str">
        <f t="shared" si="4"/>
        <v>OK</v>
      </c>
      <c r="M10" s="117">
        <v>5989</v>
      </c>
      <c r="N10" s="117">
        <f t="shared" si="5"/>
        <v>12798493</v>
      </c>
      <c r="O10" s="63" t="str">
        <f t="shared" si="6"/>
        <v>OK</v>
      </c>
      <c r="P10" s="117">
        <v>6050</v>
      </c>
      <c r="Q10" s="117">
        <f t="shared" si="7"/>
        <v>12928850</v>
      </c>
      <c r="R10" s="63" t="str">
        <f t="shared" si="8"/>
        <v>OK</v>
      </c>
    </row>
    <row r="11" spans="1:18" ht="38.25" x14ac:dyDescent="0.25">
      <c r="A11" s="66" t="s">
        <v>80</v>
      </c>
      <c r="B11" s="67" t="s">
        <v>81</v>
      </c>
      <c r="C11" s="66" t="s">
        <v>8</v>
      </c>
      <c r="D11" s="68">
        <v>156</v>
      </c>
      <c r="E11" s="117">
        <v>12983</v>
      </c>
      <c r="F11" s="117">
        <f t="shared" si="0"/>
        <v>2025348</v>
      </c>
      <c r="G11" s="117">
        <v>12918</v>
      </c>
      <c r="H11" s="117">
        <f t="shared" si="1"/>
        <v>2015208</v>
      </c>
      <c r="I11" s="63" t="str">
        <f t="shared" si="10"/>
        <v>OK</v>
      </c>
      <c r="J11" s="117">
        <v>12983</v>
      </c>
      <c r="K11" s="117">
        <f t="shared" si="3"/>
        <v>2025348</v>
      </c>
      <c r="L11" s="63" t="str">
        <f t="shared" si="4"/>
        <v>OK</v>
      </c>
      <c r="M11" s="117">
        <v>12852</v>
      </c>
      <c r="N11" s="117">
        <f t="shared" si="5"/>
        <v>2004912</v>
      </c>
      <c r="O11" s="63" t="str">
        <f t="shared" si="6"/>
        <v>OK</v>
      </c>
      <c r="P11" s="117">
        <v>12983</v>
      </c>
      <c r="Q11" s="117">
        <f t="shared" si="7"/>
        <v>2025348</v>
      </c>
      <c r="R11" s="63" t="str">
        <f t="shared" si="8"/>
        <v>OK</v>
      </c>
    </row>
    <row r="12" spans="1:18" ht="25.5" x14ac:dyDescent="0.25">
      <c r="A12" s="66" t="s">
        <v>82</v>
      </c>
      <c r="B12" s="67" t="s">
        <v>83</v>
      </c>
      <c r="C12" s="66" t="s">
        <v>8</v>
      </c>
      <c r="D12" s="68">
        <v>400</v>
      </c>
      <c r="E12" s="117">
        <v>5894</v>
      </c>
      <c r="F12" s="117">
        <f t="shared" si="0"/>
        <v>2357600</v>
      </c>
      <c r="G12" s="117">
        <v>5865</v>
      </c>
      <c r="H12" s="117">
        <f t="shared" si="9"/>
        <v>2346000</v>
      </c>
      <c r="I12" s="63" t="str">
        <f t="shared" ref="I12:I75" si="11">+IF(G12&lt;=$E12,"OK","NO OK")</f>
        <v>OK</v>
      </c>
      <c r="J12" s="117">
        <v>5894</v>
      </c>
      <c r="K12" s="117">
        <f t="shared" si="3"/>
        <v>2357600</v>
      </c>
      <c r="L12" s="63" t="str">
        <f t="shared" si="4"/>
        <v>OK</v>
      </c>
      <c r="M12" s="117">
        <v>5834</v>
      </c>
      <c r="N12" s="117">
        <f t="shared" si="5"/>
        <v>2333600</v>
      </c>
      <c r="O12" s="63" t="str">
        <f t="shared" si="6"/>
        <v>OK</v>
      </c>
      <c r="P12" s="117">
        <v>5894</v>
      </c>
      <c r="Q12" s="117">
        <f t="shared" si="7"/>
        <v>2357600</v>
      </c>
      <c r="R12" s="63" t="str">
        <f t="shared" si="8"/>
        <v>OK</v>
      </c>
    </row>
    <row r="13" spans="1:18" ht="25.5" x14ac:dyDescent="0.25">
      <c r="A13" s="66" t="s">
        <v>84</v>
      </c>
      <c r="B13" s="67" t="s">
        <v>85</v>
      </c>
      <c r="C13" s="66" t="s">
        <v>74</v>
      </c>
      <c r="D13" s="68">
        <v>25</v>
      </c>
      <c r="E13" s="117">
        <v>55630</v>
      </c>
      <c r="F13" s="117">
        <f t="shared" si="0"/>
        <v>1390750</v>
      </c>
      <c r="G13" s="117">
        <v>55352</v>
      </c>
      <c r="H13" s="117">
        <f t="shared" si="1"/>
        <v>1383800</v>
      </c>
      <c r="I13" s="63" t="str">
        <f t="shared" si="11"/>
        <v>OK</v>
      </c>
      <c r="J13" s="117">
        <v>55630</v>
      </c>
      <c r="K13" s="117">
        <f t="shared" si="3"/>
        <v>1390750</v>
      </c>
      <c r="L13" s="63" t="str">
        <f t="shared" si="4"/>
        <v>OK</v>
      </c>
      <c r="M13" s="117">
        <v>55068</v>
      </c>
      <c r="N13" s="117">
        <f t="shared" si="5"/>
        <v>1376700</v>
      </c>
      <c r="O13" s="63" t="str">
        <f t="shared" si="6"/>
        <v>OK</v>
      </c>
      <c r="P13" s="117">
        <v>55630</v>
      </c>
      <c r="Q13" s="117">
        <f t="shared" si="7"/>
        <v>1390750</v>
      </c>
      <c r="R13" s="63" t="str">
        <f t="shared" si="8"/>
        <v>OK</v>
      </c>
    </row>
    <row r="14" spans="1:18" ht="25.5" x14ac:dyDescent="0.25">
      <c r="A14" s="66" t="s">
        <v>86</v>
      </c>
      <c r="B14" s="67" t="s">
        <v>87</v>
      </c>
      <c r="C14" s="66" t="s">
        <v>74</v>
      </c>
      <c r="D14" s="68">
        <v>68</v>
      </c>
      <c r="E14" s="117">
        <v>35674</v>
      </c>
      <c r="F14" s="117">
        <f t="shared" si="0"/>
        <v>2425832</v>
      </c>
      <c r="G14" s="117">
        <v>35496</v>
      </c>
      <c r="H14" s="117">
        <f t="shared" si="9"/>
        <v>2413728</v>
      </c>
      <c r="I14" s="63" t="str">
        <f t="shared" si="11"/>
        <v>OK</v>
      </c>
      <c r="J14" s="117">
        <v>35674</v>
      </c>
      <c r="K14" s="117">
        <f t="shared" si="3"/>
        <v>2425832</v>
      </c>
      <c r="L14" s="63" t="str">
        <f t="shared" si="4"/>
        <v>OK</v>
      </c>
      <c r="M14" s="117">
        <v>35314</v>
      </c>
      <c r="N14" s="117">
        <f t="shared" si="5"/>
        <v>2401352</v>
      </c>
      <c r="O14" s="63" t="str">
        <f t="shared" si="6"/>
        <v>OK</v>
      </c>
      <c r="P14" s="117">
        <v>35674</v>
      </c>
      <c r="Q14" s="117">
        <f t="shared" si="7"/>
        <v>2425832</v>
      </c>
      <c r="R14" s="63" t="str">
        <f t="shared" si="8"/>
        <v>OK</v>
      </c>
    </row>
    <row r="15" spans="1:18" ht="15" x14ac:dyDescent="0.25">
      <c r="A15" s="66" t="s">
        <v>88</v>
      </c>
      <c r="B15" s="67" t="s">
        <v>89</v>
      </c>
      <c r="C15" s="66" t="s">
        <v>62</v>
      </c>
      <c r="D15" s="68">
        <v>444</v>
      </c>
      <c r="E15" s="117">
        <v>4265</v>
      </c>
      <c r="F15" s="117">
        <f t="shared" si="0"/>
        <v>1893660</v>
      </c>
      <c r="G15" s="117">
        <v>4244</v>
      </c>
      <c r="H15" s="117">
        <f t="shared" si="1"/>
        <v>1884336</v>
      </c>
      <c r="I15" s="63" t="str">
        <f t="shared" si="11"/>
        <v>OK</v>
      </c>
      <c r="J15" s="117">
        <v>4265</v>
      </c>
      <c r="K15" s="117">
        <f t="shared" si="3"/>
        <v>1893660</v>
      </c>
      <c r="L15" s="63" t="str">
        <f t="shared" si="4"/>
        <v>OK</v>
      </c>
      <c r="M15" s="117">
        <v>4222</v>
      </c>
      <c r="N15" s="117">
        <f t="shared" si="5"/>
        <v>1874568</v>
      </c>
      <c r="O15" s="63" t="str">
        <f t="shared" si="6"/>
        <v>OK</v>
      </c>
      <c r="P15" s="117">
        <v>4265</v>
      </c>
      <c r="Q15" s="117">
        <f t="shared" si="7"/>
        <v>1893660</v>
      </c>
      <c r="R15" s="63" t="str">
        <f t="shared" si="8"/>
        <v>OK</v>
      </c>
    </row>
    <row r="16" spans="1:18" ht="25.5" x14ac:dyDescent="0.25">
      <c r="A16" s="66" t="s">
        <v>90</v>
      </c>
      <c r="B16" s="67" t="s">
        <v>91</v>
      </c>
      <c r="C16" s="66" t="s">
        <v>62</v>
      </c>
      <c r="D16" s="68">
        <v>113</v>
      </c>
      <c r="E16" s="117">
        <v>3301</v>
      </c>
      <c r="F16" s="117">
        <f t="shared" si="0"/>
        <v>373013</v>
      </c>
      <c r="G16" s="117">
        <v>3284</v>
      </c>
      <c r="H16" s="117">
        <f t="shared" si="9"/>
        <v>371092</v>
      </c>
      <c r="I16" s="63" t="str">
        <f t="shared" si="11"/>
        <v>OK</v>
      </c>
      <c r="J16" s="117">
        <v>3301</v>
      </c>
      <c r="K16" s="117">
        <f t="shared" si="3"/>
        <v>373013</v>
      </c>
      <c r="L16" s="63" t="str">
        <f t="shared" si="4"/>
        <v>OK</v>
      </c>
      <c r="M16" s="117">
        <v>3268</v>
      </c>
      <c r="N16" s="117">
        <f t="shared" si="5"/>
        <v>369284</v>
      </c>
      <c r="O16" s="63" t="str">
        <f t="shared" si="6"/>
        <v>OK</v>
      </c>
      <c r="P16" s="117">
        <v>3301</v>
      </c>
      <c r="Q16" s="117">
        <f t="shared" si="7"/>
        <v>373013</v>
      </c>
      <c r="R16" s="63" t="str">
        <f t="shared" si="8"/>
        <v>OK</v>
      </c>
    </row>
    <row r="17" spans="1:18" ht="25.5" x14ac:dyDescent="0.25">
      <c r="A17" s="66" t="s">
        <v>92</v>
      </c>
      <c r="B17" s="67" t="s">
        <v>93</v>
      </c>
      <c r="C17" s="66" t="s">
        <v>74</v>
      </c>
      <c r="D17" s="68">
        <v>3</v>
      </c>
      <c r="E17" s="117">
        <v>135528</v>
      </c>
      <c r="F17" s="117">
        <f t="shared" si="0"/>
        <v>406584</v>
      </c>
      <c r="G17" s="117">
        <v>134850</v>
      </c>
      <c r="H17" s="117">
        <f t="shared" si="1"/>
        <v>404550</v>
      </c>
      <c r="I17" s="63" t="str">
        <f t="shared" si="11"/>
        <v>OK</v>
      </c>
      <c r="J17" s="117">
        <v>135528</v>
      </c>
      <c r="K17" s="117">
        <f t="shared" si="3"/>
        <v>406584</v>
      </c>
      <c r="L17" s="63" t="str">
        <f t="shared" si="4"/>
        <v>OK</v>
      </c>
      <c r="M17" s="117">
        <v>134159</v>
      </c>
      <c r="N17" s="117">
        <f t="shared" si="5"/>
        <v>402477</v>
      </c>
      <c r="O17" s="63" t="str">
        <f t="shared" si="6"/>
        <v>OK</v>
      </c>
      <c r="P17" s="117">
        <v>135528</v>
      </c>
      <c r="Q17" s="117">
        <f t="shared" si="7"/>
        <v>406584</v>
      </c>
      <c r="R17" s="63" t="str">
        <f t="shared" si="8"/>
        <v>OK</v>
      </c>
    </row>
    <row r="18" spans="1:18" ht="15" x14ac:dyDescent="0.25">
      <c r="A18" s="80" t="s">
        <v>94</v>
      </c>
      <c r="B18" s="67" t="s">
        <v>95</v>
      </c>
      <c r="C18" s="66" t="s">
        <v>62</v>
      </c>
      <c r="D18" s="68">
        <v>240</v>
      </c>
      <c r="E18" s="117">
        <v>3097</v>
      </c>
      <c r="F18" s="117">
        <f t="shared" si="0"/>
        <v>743280</v>
      </c>
      <c r="G18" s="117">
        <v>3082</v>
      </c>
      <c r="H18" s="117">
        <f t="shared" si="9"/>
        <v>739680</v>
      </c>
      <c r="I18" s="63" t="str">
        <f t="shared" si="11"/>
        <v>OK</v>
      </c>
      <c r="J18" s="117">
        <v>3097</v>
      </c>
      <c r="K18" s="117">
        <f t="shared" si="3"/>
        <v>743280</v>
      </c>
      <c r="L18" s="63" t="str">
        <f t="shared" si="4"/>
        <v>OK</v>
      </c>
      <c r="M18" s="117">
        <v>3066</v>
      </c>
      <c r="N18" s="117">
        <f t="shared" si="5"/>
        <v>735840</v>
      </c>
      <c r="O18" s="63" t="str">
        <f t="shared" si="6"/>
        <v>OK</v>
      </c>
      <c r="P18" s="117">
        <v>3097</v>
      </c>
      <c r="Q18" s="117">
        <f t="shared" si="7"/>
        <v>743280</v>
      </c>
      <c r="R18" s="63" t="str">
        <f t="shared" si="8"/>
        <v>OK</v>
      </c>
    </row>
    <row r="19" spans="1:18" ht="15" x14ac:dyDescent="0.25">
      <c r="A19" s="80" t="s">
        <v>96</v>
      </c>
      <c r="B19" s="67" t="s">
        <v>97</v>
      </c>
      <c r="C19" s="66" t="s">
        <v>62</v>
      </c>
      <c r="D19" s="68">
        <v>61</v>
      </c>
      <c r="E19" s="117">
        <v>7473</v>
      </c>
      <c r="F19" s="117">
        <f t="shared" si="0"/>
        <v>455853</v>
      </c>
      <c r="G19" s="117">
        <v>7436</v>
      </c>
      <c r="H19" s="117">
        <f t="shared" si="1"/>
        <v>453596</v>
      </c>
      <c r="I19" s="63" t="str">
        <f t="shared" si="11"/>
        <v>OK</v>
      </c>
      <c r="J19" s="117">
        <v>7473</v>
      </c>
      <c r="K19" s="117">
        <f t="shared" si="3"/>
        <v>455853</v>
      </c>
      <c r="L19" s="63" t="str">
        <f t="shared" si="4"/>
        <v>OK</v>
      </c>
      <c r="M19" s="117">
        <v>7398</v>
      </c>
      <c r="N19" s="117">
        <f t="shared" si="5"/>
        <v>451278</v>
      </c>
      <c r="O19" s="63" t="str">
        <f t="shared" si="6"/>
        <v>OK</v>
      </c>
      <c r="P19" s="117">
        <v>7473</v>
      </c>
      <c r="Q19" s="117">
        <f t="shared" si="7"/>
        <v>455853</v>
      </c>
      <c r="R19" s="63" t="str">
        <f t="shared" si="8"/>
        <v>OK</v>
      </c>
    </row>
    <row r="20" spans="1:18" ht="15" x14ac:dyDescent="0.25">
      <c r="A20" s="80" t="s">
        <v>98</v>
      </c>
      <c r="B20" s="67" t="s">
        <v>99</v>
      </c>
      <c r="C20" s="66" t="s">
        <v>3</v>
      </c>
      <c r="D20" s="68">
        <v>38</v>
      </c>
      <c r="E20" s="117">
        <v>8904</v>
      </c>
      <c r="F20" s="117">
        <f t="shared" si="0"/>
        <v>338352</v>
      </c>
      <c r="G20" s="117">
        <v>8859</v>
      </c>
      <c r="H20" s="117">
        <f t="shared" si="9"/>
        <v>336642</v>
      </c>
      <c r="I20" s="63" t="str">
        <f t="shared" si="11"/>
        <v>OK</v>
      </c>
      <c r="J20" s="117">
        <v>8904</v>
      </c>
      <c r="K20" s="117">
        <f t="shared" si="3"/>
        <v>338352</v>
      </c>
      <c r="L20" s="63" t="str">
        <f t="shared" si="4"/>
        <v>OK</v>
      </c>
      <c r="M20" s="117">
        <v>8814</v>
      </c>
      <c r="N20" s="117">
        <f t="shared" si="5"/>
        <v>334932</v>
      </c>
      <c r="O20" s="63" t="str">
        <f t="shared" si="6"/>
        <v>OK</v>
      </c>
      <c r="P20" s="117">
        <v>8904</v>
      </c>
      <c r="Q20" s="117">
        <f t="shared" si="7"/>
        <v>338352</v>
      </c>
      <c r="R20" s="63" t="str">
        <f t="shared" si="8"/>
        <v>OK</v>
      </c>
    </row>
    <row r="21" spans="1:18" ht="15" x14ac:dyDescent="0.25">
      <c r="A21" s="80" t="s">
        <v>100</v>
      </c>
      <c r="B21" s="67" t="s">
        <v>101</v>
      </c>
      <c r="C21" s="66" t="s">
        <v>3</v>
      </c>
      <c r="D21" s="68">
        <v>5</v>
      </c>
      <c r="E21" s="117">
        <v>135528</v>
      </c>
      <c r="F21" s="117">
        <f t="shared" si="0"/>
        <v>677640</v>
      </c>
      <c r="G21" s="117">
        <v>134850</v>
      </c>
      <c r="H21" s="117">
        <f t="shared" si="1"/>
        <v>674250</v>
      </c>
      <c r="I21" s="63" t="str">
        <f t="shared" si="11"/>
        <v>OK</v>
      </c>
      <c r="J21" s="117">
        <v>135528</v>
      </c>
      <c r="K21" s="117">
        <f t="shared" si="3"/>
        <v>677640</v>
      </c>
      <c r="L21" s="63" t="str">
        <f t="shared" si="4"/>
        <v>OK</v>
      </c>
      <c r="M21" s="117">
        <v>134159</v>
      </c>
      <c r="N21" s="117">
        <f t="shared" si="5"/>
        <v>670795</v>
      </c>
      <c r="O21" s="63" t="str">
        <f t="shared" si="6"/>
        <v>OK</v>
      </c>
      <c r="P21" s="117">
        <v>135528</v>
      </c>
      <c r="Q21" s="117">
        <f t="shared" si="7"/>
        <v>677640</v>
      </c>
      <c r="R21" s="63" t="str">
        <f t="shared" si="8"/>
        <v>OK</v>
      </c>
    </row>
    <row r="22" spans="1:18" ht="15" x14ac:dyDescent="0.25">
      <c r="A22" s="80" t="s">
        <v>102</v>
      </c>
      <c r="B22" s="67" t="s">
        <v>103</v>
      </c>
      <c r="C22" s="66" t="s">
        <v>62</v>
      </c>
      <c r="D22" s="68">
        <v>242</v>
      </c>
      <c r="E22" s="117">
        <v>5521</v>
      </c>
      <c r="F22" s="117">
        <f t="shared" si="0"/>
        <v>1336082</v>
      </c>
      <c r="G22" s="117">
        <v>5493</v>
      </c>
      <c r="H22" s="117">
        <f t="shared" si="9"/>
        <v>1329306</v>
      </c>
      <c r="I22" s="63" t="str">
        <f t="shared" si="11"/>
        <v>OK</v>
      </c>
      <c r="J22" s="117">
        <v>5521</v>
      </c>
      <c r="K22" s="117">
        <f t="shared" si="3"/>
        <v>1336082</v>
      </c>
      <c r="L22" s="63" t="str">
        <f t="shared" si="4"/>
        <v>OK</v>
      </c>
      <c r="M22" s="117">
        <v>5465</v>
      </c>
      <c r="N22" s="117">
        <f t="shared" si="5"/>
        <v>1322530</v>
      </c>
      <c r="O22" s="63" t="str">
        <f t="shared" si="6"/>
        <v>OK</v>
      </c>
      <c r="P22" s="117">
        <v>5521</v>
      </c>
      <c r="Q22" s="117">
        <f t="shared" si="7"/>
        <v>1336082</v>
      </c>
      <c r="R22" s="63" t="str">
        <f t="shared" si="8"/>
        <v>OK</v>
      </c>
    </row>
    <row r="23" spans="1:18" ht="15" x14ac:dyDescent="0.25">
      <c r="A23" s="80" t="s">
        <v>104</v>
      </c>
      <c r="B23" s="67" t="s">
        <v>105</v>
      </c>
      <c r="C23" s="66" t="s">
        <v>106</v>
      </c>
      <c r="D23" s="68">
        <v>1</v>
      </c>
      <c r="E23" s="117">
        <v>172500</v>
      </c>
      <c r="F23" s="117">
        <f t="shared" si="0"/>
        <v>172500</v>
      </c>
      <c r="G23" s="117">
        <v>171638</v>
      </c>
      <c r="H23" s="117">
        <f t="shared" si="1"/>
        <v>171638</v>
      </c>
      <c r="I23" s="63" t="str">
        <f t="shared" si="11"/>
        <v>OK</v>
      </c>
      <c r="J23" s="117">
        <v>172500</v>
      </c>
      <c r="K23" s="117">
        <f t="shared" si="3"/>
        <v>172500</v>
      </c>
      <c r="L23" s="63" t="str">
        <f t="shared" si="4"/>
        <v>OK</v>
      </c>
      <c r="M23" s="117">
        <v>170758</v>
      </c>
      <c r="N23" s="117">
        <f t="shared" si="5"/>
        <v>170758</v>
      </c>
      <c r="O23" s="63" t="str">
        <f t="shared" si="6"/>
        <v>OK</v>
      </c>
      <c r="P23" s="117">
        <v>172500</v>
      </c>
      <c r="Q23" s="117">
        <f t="shared" si="7"/>
        <v>172500</v>
      </c>
      <c r="R23" s="63" t="str">
        <f t="shared" si="8"/>
        <v>OK</v>
      </c>
    </row>
    <row r="24" spans="1:18" ht="15" x14ac:dyDescent="0.25">
      <c r="A24" s="115"/>
      <c r="B24" s="116" t="s">
        <v>107</v>
      </c>
      <c r="C24" s="66"/>
      <c r="D24" s="68"/>
      <c r="E24" s="117"/>
      <c r="F24" s="119">
        <f>SUM(F9:F23)</f>
        <v>34917227</v>
      </c>
      <c r="G24" s="117"/>
      <c r="H24" s="119">
        <f>SUM(H9:H23)</f>
        <v>34744120</v>
      </c>
      <c r="I24" s="63"/>
      <c r="J24" s="117"/>
      <c r="K24" s="119">
        <f>SUM(K9:K23)</f>
        <v>34620184</v>
      </c>
      <c r="L24" s="63"/>
      <c r="M24" s="117"/>
      <c r="N24" s="119">
        <f>SUM(N9:N23)</f>
        <v>34564607</v>
      </c>
      <c r="O24" s="63"/>
      <c r="P24" s="117"/>
      <c r="Q24" s="119">
        <f>SUM(Q9:Q23)</f>
        <v>34917227</v>
      </c>
      <c r="R24" s="63"/>
    </row>
    <row r="25" spans="1:18" s="79" customFormat="1" x14ac:dyDescent="0.25">
      <c r="A25" s="106">
        <v>2</v>
      </c>
      <c r="B25" s="76" t="s">
        <v>108</v>
      </c>
      <c r="C25" s="106"/>
      <c r="D25" s="106"/>
      <c r="E25" s="118"/>
      <c r="F25" s="118"/>
      <c r="G25" s="118"/>
      <c r="H25" s="117"/>
      <c r="I25" s="106"/>
      <c r="J25" s="118"/>
      <c r="K25" s="117"/>
      <c r="L25" s="106"/>
      <c r="M25" s="118"/>
      <c r="N25" s="117"/>
      <c r="O25" s="106"/>
      <c r="P25" s="118"/>
      <c r="Q25" s="117"/>
      <c r="R25" s="106"/>
    </row>
    <row r="26" spans="1:18" ht="38.25" x14ac:dyDescent="0.25">
      <c r="A26" s="80" t="s">
        <v>109</v>
      </c>
      <c r="B26" s="67" t="s">
        <v>110</v>
      </c>
      <c r="C26" s="66" t="s">
        <v>8</v>
      </c>
      <c r="D26" s="68">
        <v>200</v>
      </c>
      <c r="E26" s="117">
        <v>12983</v>
      </c>
      <c r="F26" s="117">
        <f t="shared" si="0"/>
        <v>2596600</v>
      </c>
      <c r="G26" s="117">
        <v>12918</v>
      </c>
      <c r="H26" s="117">
        <f t="shared" si="9"/>
        <v>2583600</v>
      </c>
      <c r="I26" s="63" t="str">
        <f t="shared" si="11"/>
        <v>OK</v>
      </c>
      <c r="J26" s="117">
        <v>12983</v>
      </c>
      <c r="K26" s="117">
        <f t="shared" ref="K26:K30" si="12">ROUND($D26*J26,0)</f>
        <v>2596600</v>
      </c>
      <c r="L26" s="63" t="str">
        <f t="shared" ref="L26:L30" si="13">+IF(J26&lt;=$E26,"OK","NO OK")</f>
        <v>OK</v>
      </c>
      <c r="M26" s="117">
        <v>12852</v>
      </c>
      <c r="N26" s="117">
        <f t="shared" ref="N26:N30" si="14">ROUND($D26*M26,0)</f>
        <v>2570400</v>
      </c>
      <c r="O26" s="63" t="str">
        <f t="shared" ref="O26:O30" si="15">+IF(M26&lt;=$E26,"OK","NO OK")</f>
        <v>OK</v>
      </c>
      <c r="P26" s="117">
        <v>12983</v>
      </c>
      <c r="Q26" s="117">
        <f t="shared" ref="Q26:Q30" si="16">ROUND($D26*P26,0)</f>
        <v>2596600</v>
      </c>
      <c r="R26" s="63" t="str">
        <f t="shared" ref="R26:R30" si="17">+IF(P26&lt;=$E26,"OK","NO OK")</f>
        <v>OK</v>
      </c>
    </row>
    <row r="27" spans="1:18" ht="15" x14ac:dyDescent="0.25">
      <c r="A27" s="80" t="s">
        <v>111</v>
      </c>
      <c r="B27" s="67" t="s">
        <v>112</v>
      </c>
      <c r="C27" s="66" t="s">
        <v>74</v>
      </c>
      <c r="D27" s="68">
        <v>1</v>
      </c>
      <c r="E27" s="117">
        <v>86554</v>
      </c>
      <c r="F27" s="117">
        <f t="shared" si="0"/>
        <v>86554</v>
      </c>
      <c r="G27" s="117">
        <v>86121</v>
      </c>
      <c r="H27" s="117">
        <f t="shared" si="1"/>
        <v>86121</v>
      </c>
      <c r="I27" s="63" t="str">
        <f t="shared" si="11"/>
        <v>OK</v>
      </c>
      <c r="J27" s="117">
        <v>86554</v>
      </c>
      <c r="K27" s="117">
        <f t="shared" si="12"/>
        <v>86554</v>
      </c>
      <c r="L27" s="63" t="str">
        <f t="shared" si="13"/>
        <v>OK</v>
      </c>
      <c r="M27" s="117">
        <v>85680</v>
      </c>
      <c r="N27" s="117">
        <f t="shared" si="14"/>
        <v>85680</v>
      </c>
      <c r="O27" s="63" t="str">
        <f t="shared" si="15"/>
        <v>OK</v>
      </c>
      <c r="P27" s="117">
        <v>86554</v>
      </c>
      <c r="Q27" s="117">
        <f t="shared" si="16"/>
        <v>86554</v>
      </c>
      <c r="R27" s="63" t="str">
        <f t="shared" si="17"/>
        <v>OK</v>
      </c>
    </row>
    <row r="28" spans="1:18" ht="15" x14ac:dyDescent="0.25">
      <c r="A28" s="80" t="s">
        <v>113</v>
      </c>
      <c r="B28" s="67" t="s">
        <v>114</v>
      </c>
      <c r="C28" s="66" t="s">
        <v>74</v>
      </c>
      <c r="D28" s="68">
        <v>1</v>
      </c>
      <c r="E28" s="117">
        <v>43277</v>
      </c>
      <c r="F28" s="117">
        <f t="shared" si="0"/>
        <v>43277</v>
      </c>
      <c r="G28" s="117">
        <v>43061</v>
      </c>
      <c r="H28" s="117">
        <f t="shared" si="9"/>
        <v>43061</v>
      </c>
      <c r="I28" s="63" t="str">
        <f t="shared" si="11"/>
        <v>OK</v>
      </c>
      <c r="J28" s="117">
        <v>43277</v>
      </c>
      <c r="K28" s="117">
        <f t="shared" si="12"/>
        <v>43277</v>
      </c>
      <c r="L28" s="63" t="str">
        <f t="shared" si="13"/>
        <v>OK</v>
      </c>
      <c r="M28" s="117">
        <v>42840</v>
      </c>
      <c r="N28" s="117">
        <f t="shared" si="14"/>
        <v>42840</v>
      </c>
      <c r="O28" s="63" t="str">
        <f t="shared" si="15"/>
        <v>OK</v>
      </c>
      <c r="P28" s="117">
        <v>43277</v>
      </c>
      <c r="Q28" s="117">
        <f t="shared" si="16"/>
        <v>43277</v>
      </c>
      <c r="R28" s="63" t="str">
        <f t="shared" si="17"/>
        <v>OK</v>
      </c>
    </row>
    <row r="29" spans="1:18" ht="15" x14ac:dyDescent="0.25">
      <c r="A29" s="80" t="s">
        <v>115</v>
      </c>
      <c r="B29" s="67" t="s">
        <v>116</v>
      </c>
      <c r="C29" s="66" t="s">
        <v>74</v>
      </c>
      <c r="D29" s="68">
        <v>5</v>
      </c>
      <c r="E29" s="117">
        <v>35674</v>
      </c>
      <c r="F29" s="117">
        <f t="shared" si="0"/>
        <v>178370</v>
      </c>
      <c r="G29" s="117">
        <v>35496</v>
      </c>
      <c r="H29" s="117">
        <f t="shared" si="1"/>
        <v>177480</v>
      </c>
      <c r="I29" s="63" t="str">
        <f t="shared" si="11"/>
        <v>OK</v>
      </c>
      <c r="J29" s="117">
        <v>35674</v>
      </c>
      <c r="K29" s="117">
        <f t="shared" si="12"/>
        <v>178370</v>
      </c>
      <c r="L29" s="63" t="str">
        <f t="shared" si="13"/>
        <v>OK</v>
      </c>
      <c r="M29" s="117">
        <v>35314</v>
      </c>
      <c r="N29" s="117">
        <f t="shared" si="14"/>
        <v>176570</v>
      </c>
      <c r="O29" s="63" t="str">
        <f t="shared" si="15"/>
        <v>OK</v>
      </c>
      <c r="P29" s="117">
        <v>35674</v>
      </c>
      <c r="Q29" s="117">
        <f t="shared" si="16"/>
        <v>178370</v>
      </c>
      <c r="R29" s="63" t="str">
        <f t="shared" si="17"/>
        <v>OK</v>
      </c>
    </row>
    <row r="30" spans="1:18" ht="15" x14ac:dyDescent="0.25">
      <c r="A30" s="80" t="s">
        <v>117</v>
      </c>
      <c r="B30" s="67" t="s">
        <v>118</v>
      </c>
      <c r="C30" s="66" t="s">
        <v>106</v>
      </c>
      <c r="D30" s="68">
        <v>1</v>
      </c>
      <c r="E30" s="117">
        <v>115000</v>
      </c>
      <c r="F30" s="117">
        <f t="shared" si="0"/>
        <v>115000</v>
      </c>
      <c r="G30" s="117">
        <v>114425</v>
      </c>
      <c r="H30" s="117">
        <f t="shared" si="9"/>
        <v>114425</v>
      </c>
      <c r="I30" s="63" t="str">
        <f t="shared" si="11"/>
        <v>OK</v>
      </c>
      <c r="J30" s="117">
        <v>115000</v>
      </c>
      <c r="K30" s="117">
        <f t="shared" si="12"/>
        <v>115000</v>
      </c>
      <c r="L30" s="63" t="str">
        <f t="shared" si="13"/>
        <v>OK</v>
      </c>
      <c r="M30" s="117">
        <v>113839</v>
      </c>
      <c r="N30" s="117">
        <f t="shared" si="14"/>
        <v>113839</v>
      </c>
      <c r="O30" s="63" t="str">
        <f t="shared" si="15"/>
        <v>OK</v>
      </c>
      <c r="P30" s="117">
        <v>115000</v>
      </c>
      <c r="Q30" s="117">
        <f t="shared" si="16"/>
        <v>115000</v>
      </c>
      <c r="R30" s="63" t="str">
        <f t="shared" si="17"/>
        <v>OK</v>
      </c>
    </row>
    <row r="31" spans="1:18" ht="15" x14ac:dyDescent="0.25">
      <c r="A31" s="115"/>
      <c r="B31" s="116" t="s">
        <v>107</v>
      </c>
      <c r="C31" s="66"/>
      <c r="D31" s="68"/>
      <c r="E31" s="117"/>
      <c r="F31" s="119">
        <f>SUM(F26:F30)</f>
        <v>3019801</v>
      </c>
      <c r="G31" s="117"/>
      <c r="H31" s="119">
        <f>SUM(H26:H30)</f>
        <v>3004687</v>
      </c>
      <c r="I31" s="63"/>
      <c r="J31" s="117"/>
      <c r="K31" s="119">
        <f>SUM(K26:K30)</f>
        <v>3019801</v>
      </c>
      <c r="L31" s="63"/>
      <c r="M31" s="117"/>
      <c r="N31" s="119">
        <f>SUM(N26:N30)</f>
        <v>2989329</v>
      </c>
      <c r="O31" s="63"/>
      <c r="P31" s="117"/>
      <c r="Q31" s="119">
        <f>SUM(Q26:Q30)</f>
        <v>3019801</v>
      </c>
      <c r="R31" s="63"/>
    </row>
    <row r="32" spans="1:18" s="79" customFormat="1" x14ac:dyDescent="0.25">
      <c r="A32" s="106">
        <v>3</v>
      </c>
      <c r="B32" s="76" t="s">
        <v>119</v>
      </c>
      <c r="C32" s="106"/>
      <c r="D32" s="106"/>
      <c r="E32" s="118"/>
      <c r="F32" s="118"/>
      <c r="G32" s="118"/>
      <c r="H32" s="117"/>
      <c r="I32" s="106"/>
      <c r="J32" s="118"/>
      <c r="K32" s="117"/>
      <c r="L32" s="106"/>
      <c r="M32" s="118"/>
      <c r="N32" s="117"/>
      <c r="O32" s="106"/>
      <c r="P32" s="118"/>
      <c r="Q32" s="117"/>
      <c r="R32" s="106"/>
    </row>
    <row r="33" spans="1:18" ht="15" x14ac:dyDescent="0.25">
      <c r="A33" s="80" t="s">
        <v>120</v>
      </c>
      <c r="B33" s="67" t="s">
        <v>77</v>
      </c>
      <c r="C33" s="66" t="s">
        <v>8</v>
      </c>
      <c r="D33" s="68">
        <v>605</v>
      </c>
      <c r="E33" s="117">
        <v>3459</v>
      </c>
      <c r="F33" s="117">
        <f t="shared" si="0"/>
        <v>2092695</v>
      </c>
      <c r="G33" s="117">
        <v>3442</v>
      </c>
      <c r="H33" s="117">
        <f t="shared" si="1"/>
        <v>2082410</v>
      </c>
      <c r="I33" s="63" t="str">
        <f t="shared" si="11"/>
        <v>OK</v>
      </c>
      <c r="J33" s="117">
        <v>3320</v>
      </c>
      <c r="K33" s="117">
        <f t="shared" ref="K33:K43" si="18">ROUND($D33*J33,0)</f>
        <v>2008600</v>
      </c>
      <c r="L33" s="63" t="str">
        <f t="shared" ref="L33:L43" si="19">+IF(J33&lt;=$E33,"OK","NO OK")</f>
        <v>OK</v>
      </c>
      <c r="M33" s="117">
        <v>3424</v>
      </c>
      <c r="N33" s="117">
        <f t="shared" ref="N33:N43" si="20">ROUND($D33*M33,0)</f>
        <v>2071520</v>
      </c>
      <c r="O33" s="63" t="str">
        <f t="shared" ref="O33:O43" si="21">+IF(M33&lt;=$E33,"OK","NO OK")</f>
        <v>OK</v>
      </c>
      <c r="P33" s="117">
        <v>3459</v>
      </c>
      <c r="Q33" s="117">
        <f t="shared" ref="Q33:Q43" si="22">ROUND($D33*P33,0)</f>
        <v>2092695</v>
      </c>
      <c r="R33" s="63" t="str">
        <f t="shared" ref="R33:R43" si="23">+IF(P33&lt;=$E33,"OK","NO OK")</f>
        <v>OK</v>
      </c>
    </row>
    <row r="34" spans="1:18" ht="38.25" x14ac:dyDescent="0.25">
      <c r="A34" s="80" t="s">
        <v>121</v>
      </c>
      <c r="B34" s="67" t="s">
        <v>79</v>
      </c>
      <c r="C34" s="66" t="s">
        <v>8</v>
      </c>
      <c r="D34" s="68">
        <v>605</v>
      </c>
      <c r="E34" s="117">
        <v>6050</v>
      </c>
      <c r="F34" s="117">
        <f t="shared" si="0"/>
        <v>3660250</v>
      </c>
      <c r="G34" s="117">
        <v>6020</v>
      </c>
      <c r="H34" s="117">
        <f t="shared" si="9"/>
        <v>3642100</v>
      </c>
      <c r="I34" s="63" t="str">
        <f t="shared" si="11"/>
        <v>OK</v>
      </c>
      <c r="J34" s="117">
        <v>6050</v>
      </c>
      <c r="K34" s="117">
        <f t="shared" si="18"/>
        <v>3660250</v>
      </c>
      <c r="L34" s="63" t="str">
        <f t="shared" si="19"/>
        <v>OK</v>
      </c>
      <c r="M34" s="117">
        <v>5989</v>
      </c>
      <c r="N34" s="117">
        <f t="shared" si="20"/>
        <v>3623345</v>
      </c>
      <c r="O34" s="63" t="str">
        <f t="shared" si="21"/>
        <v>OK</v>
      </c>
      <c r="P34" s="117">
        <v>6050</v>
      </c>
      <c r="Q34" s="117">
        <f t="shared" si="22"/>
        <v>3660250</v>
      </c>
      <c r="R34" s="63" t="str">
        <f t="shared" si="23"/>
        <v>OK</v>
      </c>
    </row>
    <row r="35" spans="1:18" ht="25.5" x14ac:dyDescent="0.25">
      <c r="A35" s="80" t="s">
        <v>122</v>
      </c>
      <c r="B35" s="67" t="s">
        <v>83</v>
      </c>
      <c r="C35" s="66" t="s">
        <v>8</v>
      </c>
      <c r="D35" s="68">
        <v>112</v>
      </c>
      <c r="E35" s="117">
        <v>5894</v>
      </c>
      <c r="F35" s="117">
        <f t="shared" si="0"/>
        <v>660128</v>
      </c>
      <c r="G35" s="117">
        <v>5865</v>
      </c>
      <c r="H35" s="117">
        <f t="shared" si="1"/>
        <v>656880</v>
      </c>
      <c r="I35" s="63" t="str">
        <f t="shared" si="11"/>
        <v>OK</v>
      </c>
      <c r="J35" s="117">
        <v>5894</v>
      </c>
      <c r="K35" s="117">
        <f t="shared" si="18"/>
        <v>660128</v>
      </c>
      <c r="L35" s="63" t="str">
        <f t="shared" si="19"/>
        <v>OK</v>
      </c>
      <c r="M35" s="117">
        <v>5834</v>
      </c>
      <c r="N35" s="117">
        <f t="shared" si="20"/>
        <v>653408</v>
      </c>
      <c r="O35" s="63" t="str">
        <f t="shared" si="21"/>
        <v>OK</v>
      </c>
      <c r="P35" s="117">
        <v>5894</v>
      </c>
      <c r="Q35" s="117">
        <f t="shared" si="22"/>
        <v>660128</v>
      </c>
      <c r="R35" s="63" t="str">
        <f t="shared" si="23"/>
        <v>OK</v>
      </c>
    </row>
    <row r="36" spans="1:18" ht="25.5" x14ac:dyDescent="0.25">
      <c r="A36" s="80" t="s">
        <v>123</v>
      </c>
      <c r="B36" s="67" t="s">
        <v>124</v>
      </c>
      <c r="C36" s="66" t="s">
        <v>74</v>
      </c>
      <c r="D36" s="68">
        <v>7</v>
      </c>
      <c r="E36" s="117">
        <v>55630</v>
      </c>
      <c r="F36" s="117">
        <f t="shared" si="0"/>
        <v>389410</v>
      </c>
      <c r="G36" s="117">
        <v>55352</v>
      </c>
      <c r="H36" s="117">
        <f t="shared" si="9"/>
        <v>387464</v>
      </c>
      <c r="I36" s="63" t="str">
        <f t="shared" si="11"/>
        <v>OK</v>
      </c>
      <c r="J36" s="117">
        <v>55630</v>
      </c>
      <c r="K36" s="117">
        <f t="shared" si="18"/>
        <v>389410</v>
      </c>
      <c r="L36" s="63" t="str">
        <f t="shared" si="19"/>
        <v>OK</v>
      </c>
      <c r="M36" s="117">
        <v>55068</v>
      </c>
      <c r="N36" s="117">
        <f t="shared" si="20"/>
        <v>385476</v>
      </c>
      <c r="O36" s="63" t="str">
        <f t="shared" si="21"/>
        <v>OK</v>
      </c>
      <c r="P36" s="117">
        <v>55630</v>
      </c>
      <c r="Q36" s="117">
        <f t="shared" si="22"/>
        <v>389410</v>
      </c>
      <c r="R36" s="63" t="str">
        <f t="shared" si="23"/>
        <v>OK</v>
      </c>
    </row>
    <row r="37" spans="1:18" ht="25.5" x14ac:dyDescent="0.25">
      <c r="A37" s="80" t="s">
        <v>125</v>
      </c>
      <c r="B37" s="67" t="s">
        <v>87</v>
      </c>
      <c r="C37" s="66" t="s">
        <v>74</v>
      </c>
      <c r="D37" s="68">
        <v>22</v>
      </c>
      <c r="E37" s="117">
        <v>35674</v>
      </c>
      <c r="F37" s="117">
        <f t="shared" si="0"/>
        <v>784828</v>
      </c>
      <c r="G37" s="117">
        <v>35496</v>
      </c>
      <c r="H37" s="117">
        <f t="shared" si="1"/>
        <v>780912</v>
      </c>
      <c r="I37" s="63" t="str">
        <f t="shared" si="11"/>
        <v>OK</v>
      </c>
      <c r="J37" s="117">
        <v>35674</v>
      </c>
      <c r="K37" s="117">
        <f t="shared" si="18"/>
        <v>784828</v>
      </c>
      <c r="L37" s="63" t="str">
        <f t="shared" si="19"/>
        <v>OK</v>
      </c>
      <c r="M37" s="117">
        <v>35314</v>
      </c>
      <c r="N37" s="117">
        <f t="shared" si="20"/>
        <v>776908</v>
      </c>
      <c r="O37" s="63" t="str">
        <f t="shared" si="21"/>
        <v>OK</v>
      </c>
      <c r="P37" s="117">
        <v>35674</v>
      </c>
      <c r="Q37" s="117">
        <f t="shared" si="22"/>
        <v>784828</v>
      </c>
      <c r="R37" s="63" t="str">
        <f t="shared" si="23"/>
        <v>OK</v>
      </c>
    </row>
    <row r="38" spans="1:18" ht="15" x14ac:dyDescent="0.25">
      <c r="A38" s="80" t="s">
        <v>126</v>
      </c>
      <c r="B38" s="67" t="s">
        <v>89</v>
      </c>
      <c r="C38" s="66" t="s">
        <v>62</v>
      </c>
      <c r="D38" s="68">
        <v>126</v>
      </c>
      <c r="E38" s="117">
        <v>4265</v>
      </c>
      <c r="F38" s="117">
        <f t="shared" si="0"/>
        <v>537390</v>
      </c>
      <c r="G38" s="117">
        <v>4244</v>
      </c>
      <c r="H38" s="117">
        <f t="shared" si="9"/>
        <v>534744</v>
      </c>
      <c r="I38" s="63" t="str">
        <f t="shared" si="11"/>
        <v>OK</v>
      </c>
      <c r="J38" s="117">
        <v>4265</v>
      </c>
      <c r="K38" s="117">
        <f t="shared" si="18"/>
        <v>537390</v>
      </c>
      <c r="L38" s="63" t="str">
        <f t="shared" si="19"/>
        <v>OK</v>
      </c>
      <c r="M38" s="117">
        <v>4222</v>
      </c>
      <c r="N38" s="117">
        <f t="shared" si="20"/>
        <v>531972</v>
      </c>
      <c r="O38" s="63" t="str">
        <f t="shared" si="21"/>
        <v>OK</v>
      </c>
      <c r="P38" s="117">
        <v>4265</v>
      </c>
      <c r="Q38" s="117">
        <f t="shared" si="22"/>
        <v>537390</v>
      </c>
      <c r="R38" s="63" t="str">
        <f t="shared" si="23"/>
        <v>OK</v>
      </c>
    </row>
    <row r="39" spans="1:18" ht="15" x14ac:dyDescent="0.25">
      <c r="A39" s="80" t="s">
        <v>127</v>
      </c>
      <c r="B39" s="67" t="s">
        <v>128</v>
      </c>
      <c r="C39" s="66" t="s">
        <v>74</v>
      </c>
      <c r="D39" s="68">
        <v>22</v>
      </c>
      <c r="E39" s="117">
        <v>32942</v>
      </c>
      <c r="F39" s="117">
        <f t="shared" si="0"/>
        <v>724724</v>
      </c>
      <c r="G39" s="117">
        <v>32777</v>
      </c>
      <c r="H39" s="117">
        <f t="shared" si="1"/>
        <v>721094</v>
      </c>
      <c r="I39" s="63" t="str">
        <f t="shared" si="11"/>
        <v>OK</v>
      </c>
      <c r="J39" s="117">
        <v>32942</v>
      </c>
      <c r="K39" s="117">
        <f t="shared" si="18"/>
        <v>724724</v>
      </c>
      <c r="L39" s="63" t="str">
        <f t="shared" si="19"/>
        <v>OK</v>
      </c>
      <c r="M39" s="117">
        <v>32609</v>
      </c>
      <c r="N39" s="117">
        <f t="shared" si="20"/>
        <v>717398</v>
      </c>
      <c r="O39" s="63" t="str">
        <f t="shared" si="21"/>
        <v>OK</v>
      </c>
      <c r="P39" s="117">
        <v>32942</v>
      </c>
      <c r="Q39" s="117">
        <f t="shared" si="22"/>
        <v>724724</v>
      </c>
      <c r="R39" s="63" t="str">
        <f t="shared" si="23"/>
        <v>OK</v>
      </c>
    </row>
    <row r="40" spans="1:18" ht="25.5" x14ac:dyDescent="0.25">
      <c r="A40" s="80" t="s">
        <v>129</v>
      </c>
      <c r="B40" s="67" t="s">
        <v>93</v>
      </c>
      <c r="C40" s="66" t="s">
        <v>74</v>
      </c>
      <c r="D40" s="68">
        <v>1</v>
      </c>
      <c r="E40" s="117">
        <v>135528</v>
      </c>
      <c r="F40" s="117">
        <f t="shared" si="0"/>
        <v>135528</v>
      </c>
      <c r="G40" s="117">
        <v>134850</v>
      </c>
      <c r="H40" s="117">
        <f t="shared" si="9"/>
        <v>134850</v>
      </c>
      <c r="I40" s="63" t="str">
        <f t="shared" si="11"/>
        <v>OK</v>
      </c>
      <c r="J40" s="117">
        <v>135528</v>
      </c>
      <c r="K40" s="117">
        <f t="shared" si="18"/>
        <v>135528</v>
      </c>
      <c r="L40" s="63" t="str">
        <f t="shared" si="19"/>
        <v>OK</v>
      </c>
      <c r="M40" s="117">
        <v>134159</v>
      </c>
      <c r="N40" s="117">
        <f t="shared" si="20"/>
        <v>134159</v>
      </c>
      <c r="O40" s="63" t="str">
        <f t="shared" si="21"/>
        <v>OK</v>
      </c>
      <c r="P40" s="117">
        <v>135528</v>
      </c>
      <c r="Q40" s="117">
        <f t="shared" si="22"/>
        <v>135528</v>
      </c>
      <c r="R40" s="63" t="str">
        <f t="shared" si="23"/>
        <v>OK</v>
      </c>
    </row>
    <row r="41" spans="1:18" ht="25.5" x14ac:dyDescent="0.25">
      <c r="A41" s="80" t="s">
        <v>130</v>
      </c>
      <c r="B41" s="67" t="s">
        <v>131</v>
      </c>
      <c r="C41" s="66" t="s">
        <v>106</v>
      </c>
      <c r="D41" s="68">
        <v>1</v>
      </c>
      <c r="E41" s="117">
        <v>402500</v>
      </c>
      <c r="F41" s="117">
        <f t="shared" si="0"/>
        <v>402500</v>
      </c>
      <c r="G41" s="117">
        <v>400488</v>
      </c>
      <c r="H41" s="117">
        <f t="shared" si="1"/>
        <v>400488</v>
      </c>
      <c r="I41" s="63" t="str">
        <f t="shared" si="11"/>
        <v>OK</v>
      </c>
      <c r="J41" s="117">
        <v>402500</v>
      </c>
      <c r="K41" s="117">
        <f t="shared" si="18"/>
        <v>402500</v>
      </c>
      <c r="L41" s="63" t="str">
        <f t="shared" si="19"/>
        <v>OK</v>
      </c>
      <c r="M41" s="117">
        <v>398435</v>
      </c>
      <c r="N41" s="117">
        <f t="shared" si="20"/>
        <v>398435</v>
      </c>
      <c r="O41" s="63" t="str">
        <f t="shared" si="21"/>
        <v>OK</v>
      </c>
      <c r="P41" s="117">
        <v>402500</v>
      </c>
      <c r="Q41" s="117">
        <f t="shared" si="22"/>
        <v>402500</v>
      </c>
      <c r="R41" s="63" t="str">
        <f t="shared" si="23"/>
        <v>OK</v>
      </c>
    </row>
    <row r="42" spans="1:18" ht="15" x14ac:dyDescent="0.25">
      <c r="A42" s="80" t="s">
        <v>132</v>
      </c>
      <c r="B42" s="67" t="s">
        <v>95</v>
      </c>
      <c r="C42" s="66" t="s">
        <v>62</v>
      </c>
      <c r="D42" s="68">
        <v>70</v>
      </c>
      <c r="E42" s="117">
        <v>3097</v>
      </c>
      <c r="F42" s="117">
        <f t="shared" si="0"/>
        <v>216790</v>
      </c>
      <c r="G42" s="117">
        <v>3082</v>
      </c>
      <c r="H42" s="117">
        <f t="shared" si="9"/>
        <v>215740</v>
      </c>
      <c r="I42" s="63" t="str">
        <f t="shared" si="11"/>
        <v>OK</v>
      </c>
      <c r="J42" s="117">
        <v>3097</v>
      </c>
      <c r="K42" s="117">
        <f t="shared" si="18"/>
        <v>216790</v>
      </c>
      <c r="L42" s="63" t="str">
        <f t="shared" si="19"/>
        <v>OK</v>
      </c>
      <c r="M42" s="117">
        <v>3066</v>
      </c>
      <c r="N42" s="117">
        <f t="shared" si="20"/>
        <v>214620</v>
      </c>
      <c r="O42" s="63" t="str">
        <f t="shared" si="21"/>
        <v>OK</v>
      </c>
      <c r="P42" s="117">
        <v>3097</v>
      </c>
      <c r="Q42" s="117">
        <f t="shared" si="22"/>
        <v>216790</v>
      </c>
      <c r="R42" s="63" t="str">
        <f t="shared" si="23"/>
        <v>OK</v>
      </c>
    </row>
    <row r="43" spans="1:18" ht="15" x14ac:dyDescent="0.25">
      <c r="A43" s="80" t="s">
        <v>133</v>
      </c>
      <c r="B43" s="67" t="s">
        <v>118</v>
      </c>
      <c r="C43" s="66" t="s">
        <v>106</v>
      </c>
      <c r="D43" s="68">
        <v>1</v>
      </c>
      <c r="E43" s="117">
        <v>115000</v>
      </c>
      <c r="F43" s="117">
        <f t="shared" si="0"/>
        <v>115000</v>
      </c>
      <c r="G43" s="117">
        <v>114425</v>
      </c>
      <c r="H43" s="117">
        <f t="shared" si="1"/>
        <v>114425</v>
      </c>
      <c r="I43" s="63" t="str">
        <f t="shared" si="11"/>
        <v>OK</v>
      </c>
      <c r="J43" s="117">
        <v>115000</v>
      </c>
      <c r="K43" s="117">
        <f t="shared" si="18"/>
        <v>115000</v>
      </c>
      <c r="L43" s="63" t="str">
        <f t="shared" si="19"/>
        <v>OK</v>
      </c>
      <c r="M43" s="117">
        <v>113839</v>
      </c>
      <c r="N43" s="117">
        <f t="shared" si="20"/>
        <v>113839</v>
      </c>
      <c r="O43" s="63" t="str">
        <f t="shared" si="21"/>
        <v>OK</v>
      </c>
      <c r="P43" s="117">
        <v>115000</v>
      </c>
      <c r="Q43" s="117">
        <f t="shared" si="22"/>
        <v>115000</v>
      </c>
      <c r="R43" s="63" t="str">
        <f t="shared" si="23"/>
        <v>OK</v>
      </c>
    </row>
    <row r="44" spans="1:18" ht="15" x14ac:dyDescent="0.25">
      <c r="A44" s="115"/>
      <c r="B44" s="116" t="s">
        <v>107</v>
      </c>
      <c r="C44" s="66"/>
      <c r="D44" s="68"/>
      <c r="E44" s="117"/>
      <c r="F44" s="119">
        <f>SUM(F33:F43)</f>
        <v>9719243</v>
      </c>
      <c r="G44" s="117"/>
      <c r="H44" s="119">
        <f>SUM(H33:H43)</f>
        <v>9671107</v>
      </c>
      <c r="I44" s="63"/>
      <c r="J44" s="117"/>
      <c r="K44" s="119">
        <f>SUM(K33:K43)</f>
        <v>9635148</v>
      </c>
      <c r="L44" s="63"/>
      <c r="M44" s="117"/>
      <c r="N44" s="119">
        <f>SUM(N33:N43)</f>
        <v>9621080</v>
      </c>
      <c r="O44" s="63"/>
      <c r="P44" s="117"/>
      <c r="Q44" s="119">
        <f>SUM(Q33:Q43)</f>
        <v>9719243</v>
      </c>
      <c r="R44" s="63"/>
    </row>
    <row r="45" spans="1:18" s="79" customFormat="1" x14ac:dyDescent="0.25">
      <c r="A45" s="106">
        <v>4</v>
      </c>
      <c r="B45" s="76" t="s">
        <v>134</v>
      </c>
      <c r="C45" s="106"/>
      <c r="D45" s="106"/>
      <c r="E45" s="118"/>
      <c r="F45" s="118"/>
      <c r="G45" s="118"/>
      <c r="H45" s="117"/>
      <c r="I45" s="106"/>
      <c r="J45" s="118"/>
      <c r="K45" s="117"/>
      <c r="L45" s="106"/>
      <c r="M45" s="118"/>
      <c r="N45" s="117"/>
      <c r="O45" s="106"/>
      <c r="P45" s="118"/>
      <c r="Q45" s="117"/>
      <c r="R45" s="106"/>
    </row>
    <row r="46" spans="1:18" ht="15" x14ac:dyDescent="0.25">
      <c r="A46" s="80" t="s">
        <v>135</v>
      </c>
      <c r="B46" s="67" t="s">
        <v>77</v>
      </c>
      <c r="C46" s="66" t="s">
        <v>8</v>
      </c>
      <c r="D46" s="68">
        <v>93</v>
      </c>
      <c r="E46" s="117">
        <v>3459</v>
      </c>
      <c r="F46" s="117">
        <f t="shared" si="0"/>
        <v>321687</v>
      </c>
      <c r="G46" s="117">
        <v>3442</v>
      </c>
      <c r="H46" s="117">
        <f t="shared" si="9"/>
        <v>320106</v>
      </c>
      <c r="I46" s="63" t="str">
        <f t="shared" si="11"/>
        <v>OK</v>
      </c>
      <c r="J46" s="117">
        <v>3320</v>
      </c>
      <c r="K46" s="117">
        <f t="shared" ref="K46:K54" si="24">ROUND($D46*J46,0)</f>
        <v>308760</v>
      </c>
      <c r="L46" s="63" t="str">
        <f t="shared" ref="L46:L54" si="25">+IF(J46&lt;=$E46,"OK","NO OK")</f>
        <v>OK</v>
      </c>
      <c r="M46" s="117">
        <v>3424</v>
      </c>
      <c r="N46" s="117">
        <f t="shared" ref="N46:N54" si="26">ROUND($D46*M46,0)</f>
        <v>318432</v>
      </c>
      <c r="O46" s="63" t="str">
        <f t="shared" ref="O46:O54" si="27">+IF(M46&lt;=$E46,"OK","NO OK")</f>
        <v>OK</v>
      </c>
      <c r="P46" s="117">
        <v>3459</v>
      </c>
      <c r="Q46" s="117">
        <f t="shared" ref="Q46:Q54" si="28">ROUND($D46*P46,0)</f>
        <v>321687</v>
      </c>
      <c r="R46" s="63" t="str">
        <f t="shared" ref="R46:R54" si="29">+IF(P46&lt;=$E46,"OK","NO OK")</f>
        <v>OK</v>
      </c>
    </row>
    <row r="47" spans="1:18" ht="38.25" x14ac:dyDescent="0.25">
      <c r="A47" s="80" t="s">
        <v>136</v>
      </c>
      <c r="B47" s="67" t="s">
        <v>137</v>
      </c>
      <c r="C47" s="66" t="s">
        <v>8</v>
      </c>
      <c r="D47" s="68">
        <v>93</v>
      </c>
      <c r="E47" s="117">
        <v>8542</v>
      </c>
      <c r="F47" s="117">
        <f t="shared" si="0"/>
        <v>794406</v>
      </c>
      <c r="G47" s="117">
        <v>8499</v>
      </c>
      <c r="H47" s="117">
        <f t="shared" si="1"/>
        <v>790407</v>
      </c>
      <c r="I47" s="63" t="str">
        <f t="shared" si="11"/>
        <v>OK</v>
      </c>
      <c r="J47" s="117">
        <v>8542</v>
      </c>
      <c r="K47" s="117">
        <f t="shared" si="24"/>
        <v>794406</v>
      </c>
      <c r="L47" s="63" t="str">
        <f t="shared" si="25"/>
        <v>OK</v>
      </c>
      <c r="M47" s="117">
        <v>8456</v>
      </c>
      <c r="N47" s="117">
        <f t="shared" si="26"/>
        <v>786408</v>
      </c>
      <c r="O47" s="63" t="str">
        <f t="shared" si="27"/>
        <v>OK</v>
      </c>
      <c r="P47" s="117">
        <v>8542</v>
      </c>
      <c r="Q47" s="117">
        <f t="shared" si="28"/>
        <v>794406</v>
      </c>
      <c r="R47" s="63" t="str">
        <f t="shared" si="29"/>
        <v>OK</v>
      </c>
    </row>
    <row r="48" spans="1:18" ht="25.5" x14ac:dyDescent="0.25">
      <c r="A48" s="80" t="s">
        <v>138</v>
      </c>
      <c r="B48" s="67" t="s">
        <v>139</v>
      </c>
      <c r="C48" s="66" t="s">
        <v>74</v>
      </c>
      <c r="D48" s="68">
        <v>4</v>
      </c>
      <c r="E48" s="117">
        <v>55630</v>
      </c>
      <c r="F48" s="117">
        <f t="shared" si="0"/>
        <v>222520</v>
      </c>
      <c r="G48" s="117">
        <v>55352</v>
      </c>
      <c r="H48" s="117">
        <f t="shared" si="9"/>
        <v>221408</v>
      </c>
      <c r="I48" s="63" t="str">
        <f t="shared" si="11"/>
        <v>OK</v>
      </c>
      <c r="J48" s="117">
        <v>55630</v>
      </c>
      <c r="K48" s="117">
        <f t="shared" si="24"/>
        <v>222520</v>
      </c>
      <c r="L48" s="63" t="str">
        <f t="shared" si="25"/>
        <v>OK</v>
      </c>
      <c r="M48" s="117">
        <v>55068</v>
      </c>
      <c r="N48" s="117">
        <f t="shared" si="26"/>
        <v>220272</v>
      </c>
      <c r="O48" s="63" t="str">
        <f t="shared" si="27"/>
        <v>OK</v>
      </c>
      <c r="P48" s="117">
        <v>55630</v>
      </c>
      <c r="Q48" s="117">
        <f t="shared" si="28"/>
        <v>222520</v>
      </c>
      <c r="R48" s="63" t="str">
        <f t="shared" si="29"/>
        <v>OK</v>
      </c>
    </row>
    <row r="49" spans="1:18" ht="25.5" x14ac:dyDescent="0.25">
      <c r="A49" s="80" t="s">
        <v>140</v>
      </c>
      <c r="B49" s="67" t="s">
        <v>131</v>
      </c>
      <c r="C49" s="66" t="s">
        <v>106</v>
      </c>
      <c r="D49" s="68">
        <v>1</v>
      </c>
      <c r="E49" s="117">
        <v>172500</v>
      </c>
      <c r="F49" s="117">
        <f t="shared" si="0"/>
        <v>172500</v>
      </c>
      <c r="G49" s="117">
        <v>171638</v>
      </c>
      <c r="H49" s="117">
        <f t="shared" si="1"/>
        <v>171638</v>
      </c>
      <c r="I49" s="63" t="str">
        <f t="shared" si="11"/>
        <v>OK</v>
      </c>
      <c r="J49" s="117">
        <v>172500</v>
      </c>
      <c r="K49" s="117">
        <f t="shared" si="24"/>
        <v>172500</v>
      </c>
      <c r="L49" s="63" t="str">
        <f t="shared" si="25"/>
        <v>OK</v>
      </c>
      <c r="M49" s="117">
        <v>170758</v>
      </c>
      <c r="N49" s="117">
        <f t="shared" si="26"/>
        <v>170758</v>
      </c>
      <c r="O49" s="63" t="str">
        <f t="shared" si="27"/>
        <v>OK</v>
      </c>
      <c r="P49" s="117">
        <v>172500</v>
      </c>
      <c r="Q49" s="117">
        <f t="shared" si="28"/>
        <v>172500</v>
      </c>
      <c r="R49" s="63" t="str">
        <f t="shared" si="29"/>
        <v>OK</v>
      </c>
    </row>
    <row r="50" spans="1:18" ht="15" x14ac:dyDescent="0.25">
      <c r="A50" s="80" t="s">
        <v>141</v>
      </c>
      <c r="B50" s="67" t="s">
        <v>95</v>
      </c>
      <c r="C50" s="66" t="s">
        <v>62</v>
      </c>
      <c r="D50" s="68">
        <v>120</v>
      </c>
      <c r="E50" s="117">
        <v>3097</v>
      </c>
      <c r="F50" s="117">
        <f t="shared" si="0"/>
        <v>371640</v>
      </c>
      <c r="G50" s="117">
        <v>3082</v>
      </c>
      <c r="H50" s="117">
        <f t="shared" si="9"/>
        <v>369840</v>
      </c>
      <c r="I50" s="63" t="str">
        <f t="shared" si="11"/>
        <v>OK</v>
      </c>
      <c r="J50" s="117">
        <v>3097</v>
      </c>
      <c r="K50" s="117">
        <f t="shared" si="24"/>
        <v>371640</v>
      </c>
      <c r="L50" s="63" t="str">
        <f t="shared" si="25"/>
        <v>OK</v>
      </c>
      <c r="M50" s="117">
        <v>3066</v>
      </c>
      <c r="N50" s="117">
        <f t="shared" si="26"/>
        <v>367920</v>
      </c>
      <c r="O50" s="63" t="str">
        <f t="shared" si="27"/>
        <v>OK</v>
      </c>
      <c r="P50" s="117">
        <v>3097</v>
      </c>
      <c r="Q50" s="117">
        <f t="shared" si="28"/>
        <v>371640</v>
      </c>
      <c r="R50" s="63" t="str">
        <f t="shared" si="29"/>
        <v>OK</v>
      </c>
    </row>
    <row r="51" spans="1:18" ht="15" x14ac:dyDescent="0.25">
      <c r="A51" s="80" t="s">
        <v>142</v>
      </c>
      <c r="B51" s="67" t="s">
        <v>143</v>
      </c>
      <c r="C51" s="66" t="s">
        <v>62</v>
      </c>
      <c r="D51" s="68">
        <v>28</v>
      </c>
      <c r="E51" s="117">
        <v>4265</v>
      </c>
      <c r="F51" s="117">
        <f t="shared" si="0"/>
        <v>119420</v>
      </c>
      <c r="G51" s="117">
        <v>4244</v>
      </c>
      <c r="H51" s="117">
        <f t="shared" si="1"/>
        <v>118832</v>
      </c>
      <c r="I51" s="63" t="str">
        <f t="shared" si="11"/>
        <v>OK</v>
      </c>
      <c r="J51" s="117">
        <v>4265</v>
      </c>
      <c r="K51" s="117">
        <f t="shared" si="24"/>
        <v>119420</v>
      </c>
      <c r="L51" s="63" t="str">
        <f t="shared" si="25"/>
        <v>OK</v>
      </c>
      <c r="M51" s="117">
        <v>4222</v>
      </c>
      <c r="N51" s="117">
        <f t="shared" si="26"/>
        <v>118216</v>
      </c>
      <c r="O51" s="63" t="str">
        <f t="shared" si="27"/>
        <v>OK</v>
      </c>
      <c r="P51" s="117">
        <v>4265</v>
      </c>
      <c r="Q51" s="117">
        <f t="shared" si="28"/>
        <v>119420</v>
      </c>
      <c r="R51" s="63" t="str">
        <f t="shared" si="29"/>
        <v>OK</v>
      </c>
    </row>
    <row r="52" spans="1:18" ht="15" x14ac:dyDescent="0.25">
      <c r="A52" s="80" t="s">
        <v>144</v>
      </c>
      <c r="B52" s="67" t="s">
        <v>145</v>
      </c>
      <c r="C52" s="66" t="s">
        <v>2</v>
      </c>
      <c r="D52" s="68">
        <v>2</v>
      </c>
      <c r="E52" s="117">
        <v>69000</v>
      </c>
      <c r="F52" s="117">
        <f t="shared" si="0"/>
        <v>138000</v>
      </c>
      <c r="G52" s="117">
        <v>68655</v>
      </c>
      <c r="H52" s="117">
        <f t="shared" si="9"/>
        <v>137310</v>
      </c>
      <c r="I52" s="63" t="str">
        <f t="shared" si="11"/>
        <v>OK</v>
      </c>
      <c r="J52" s="117">
        <v>69000</v>
      </c>
      <c r="K52" s="117">
        <f t="shared" si="24"/>
        <v>138000</v>
      </c>
      <c r="L52" s="63" t="str">
        <f t="shared" si="25"/>
        <v>OK</v>
      </c>
      <c r="M52" s="117">
        <v>68303</v>
      </c>
      <c r="N52" s="117">
        <f t="shared" si="26"/>
        <v>136606</v>
      </c>
      <c r="O52" s="63" t="str">
        <f t="shared" si="27"/>
        <v>OK</v>
      </c>
      <c r="P52" s="117">
        <v>69000</v>
      </c>
      <c r="Q52" s="117">
        <f t="shared" si="28"/>
        <v>138000</v>
      </c>
      <c r="R52" s="63" t="str">
        <f t="shared" si="29"/>
        <v>OK</v>
      </c>
    </row>
    <row r="53" spans="1:18" ht="15" x14ac:dyDescent="0.25">
      <c r="A53" s="80" t="s">
        <v>146</v>
      </c>
      <c r="B53" s="67" t="s">
        <v>147</v>
      </c>
      <c r="C53" s="66" t="s">
        <v>2</v>
      </c>
      <c r="D53" s="68">
        <v>3</v>
      </c>
      <c r="E53" s="117">
        <v>34500</v>
      </c>
      <c r="F53" s="117">
        <f t="shared" si="0"/>
        <v>103500</v>
      </c>
      <c r="G53" s="117">
        <v>34328</v>
      </c>
      <c r="H53" s="117">
        <f t="shared" si="1"/>
        <v>102984</v>
      </c>
      <c r="I53" s="63" t="str">
        <f t="shared" si="11"/>
        <v>OK</v>
      </c>
      <c r="J53" s="117">
        <v>34500</v>
      </c>
      <c r="K53" s="117">
        <f t="shared" si="24"/>
        <v>103500</v>
      </c>
      <c r="L53" s="63" t="str">
        <f t="shared" si="25"/>
        <v>OK</v>
      </c>
      <c r="M53" s="117">
        <v>34152</v>
      </c>
      <c r="N53" s="117">
        <f t="shared" si="26"/>
        <v>102456</v>
      </c>
      <c r="O53" s="63" t="str">
        <f t="shared" si="27"/>
        <v>OK</v>
      </c>
      <c r="P53" s="117">
        <v>34500</v>
      </c>
      <c r="Q53" s="117">
        <f t="shared" si="28"/>
        <v>103500</v>
      </c>
      <c r="R53" s="63" t="str">
        <f t="shared" si="29"/>
        <v>OK</v>
      </c>
    </row>
    <row r="54" spans="1:18" ht="15" x14ac:dyDescent="0.25">
      <c r="A54" s="80" t="s">
        <v>148</v>
      </c>
      <c r="B54" s="67" t="s">
        <v>118</v>
      </c>
      <c r="C54" s="66" t="s">
        <v>106</v>
      </c>
      <c r="D54" s="68">
        <v>1</v>
      </c>
      <c r="E54" s="117">
        <v>57500</v>
      </c>
      <c r="F54" s="117">
        <f t="shared" si="0"/>
        <v>57500</v>
      </c>
      <c r="G54" s="117">
        <v>57213</v>
      </c>
      <c r="H54" s="117">
        <f t="shared" si="9"/>
        <v>57213</v>
      </c>
      <c r="I54" s="63" t="str">
        <f t="shared" si="11"/>
        <v>OK</v>
      </c>
      <c r="J54" s="117">
        <v>57500</v>
      </c>
      <c r="K54" s="117">
        <f t="shared" si="24"/>
        <v>57500</v>
      </c>
      <c r="L54" s="63" t="str">
        <f t="shared" si="25"/>
        <v>OK</v>
      </c>
      <c r="M54" s="117">
        <v>56919</v>
      </c>
      <c r="N54" s="117">
        <f t="shared" si="26"/>
        <v>56919</v>
      </c>
      <c r="O54" s="63" t="str">
        <f t="shared" si="27"/>
        <v>OK</v>
      </c>
      <c r="P54" s="117">
        <v>57500</v>
      </c>
      <c r="Q54" s="117">
        <f t="shared" si="28"/>
        <v>57500</v>
      </c>
      <c r="R54" s="63" t="str">
        <f t="shared" si="29"/>
        <v>OK</v>
      </c>
    </row>
    <row r="55" spans="1:18" ht="15" x14ac:dyDescent="0.25">
      <c r="A55" s="115"/>
      <c r="B55" s="116" t="s">
        <v>107</v>
      </c>
      <c r="C55" s="66"/>
      <c r="D55" s="68"/>
      <c r="E55" s="117"/>
      <c r="F55" s="119">
        <f>SUM(F46:F54)</f>
        <v>2301173</v>
      </c>
      <c r="G55" s="117"/>
      <c r="H55" s="119">
        <f>SUM(H46:H54)</f>
        <v>2289738</v>
      </c>
      <c r="I55" s="63"/>
      <c r="J55" s="117"/>
      <c r="K55" s="119">
        <f>SUM(K46:K54)</f>
        <v>2288246</v>
      </c>
      <c r="L55" s="63"/>
      <c r="M55" s="117"/>
      <c r="N55" s="119">
        <f>SUM(N46:N54)</f>
        <v>2277987</v>
      </c>
      <c r="O55" s="63"/>
      <c r="P55" s="117"/>
      <c r="Q55" s="119">
        <f>SUM(Q46:Q54)</f>
        <v>2301173</v>
      </c>
      <c r="R55" s="63"/>
    </row>
    <row r="56" spans="1:18" s="79" customFormat="1" x14ac:dyDescent="0.25">
      <c r="A56" s="106">
        <v>5</v>
      </c>
      <c r="B56" s="76" t="s">
        <v>149</v>
      </c>
      <c r="C56" s="106"/>
      <c r="D56" s="106"/>
      <c r="E56" s="118"/>
      <c r="F56" s="118"/>
      <c r="G56" s="118"/>
      <c r="H56" s="117"/>
      <c r="I56" s="106"/>
      <c r="J56" s="118"/>
      <c r="K56" s="117"/>
      <c r="L56" s="106"/>
      <c r="M56" s="118"/>
      <c r="N56" s="117"/>
      <c r="O56" s="106"/>
      <c r="P56" s="118"/>
      <c r="Q56" s="117"/>
      <c r="R56" s="106"/>
    </row>
    <row r="57" spans="1:18" ht="38.25" x14ac:dyDescent="0.25">
      <c r="A57" s="80" t="s">
        <v>150</v>
      </c>
      <c r="B57" s="67" t="s">
        <v>79</v>
      </c>
      <c r="C57" s="66" t="s">
        <v>8</v>
      </c>
      <c r="D57" s="68">
        <v>106</v>
      </c>
      <c r="E57" s="117">
        <v>6050</v>
      </c>
      <c r="F57" s="117">
        <f t="shared" si="0"/>
        <v>641300</v>
      </c>
      <c r="G57" s="117">
        <v>6020</v>
      </c>
      <c r="H57" s="117">
        <f t="shared" si="1"/>
        <v>638120</v>
      </c>
      <c r="I57" s="63" t="str">
        <f t="shared" si="11"/>
        <v>OK</v>
      </c>
      <c r="J57" s="117">
        <v>6050</v>
      </c>
      <c r="K57" s="117">
        <f t="shared" ref="K57:K64" si="30">ROUND($D57*J57,0)</f>
        <v>641300</v>
      </c>
      <c r="L57" s="63" t="str">
        <f t="shared" ref="L57:L64" si="31">+IF(J57&lt;=$E57,"OK","NO OK")</f>
        <v>OK</v>
      </c>
      <c r="M57" s="117">
        <v>5989</v>
      </c>
      <c r="N57" s="117">
        <f t="shared" ref="N57:N64" si="32">ROUND($D57*M57,0)</f>
        <v>634834</v>
      </c>
      <c r="O57" s="63" t="str">
        <f t="shared" ref="O57:O64" si="33">+IF(M57&lt;=$E57,"OK","NO OK")</f>
        <v>OK</v>
      </c>
      <c r="P57" s="117">
        <v>6050</v>
      </c>
      <c r="Q57" s="117">
        <f t="shared" ref="Q57:Q64" si="34">ROUND($D57*P57,0)</f>
        <v>641300</v>
      </c>
      <c r="R57" s="63" t="str">
        <f t="shared" ref="R57:R64" si="35">+IF(P57&lt;=$E57,"OK","NO OK")</f>
        <v>OK</v>
      </c>
    </row>
    <row r="58" spans="1:18" ht="25.5" x14ac:dyDescent="0.25">
      <c r="A58" s="80" t="s">
        <v>151</v>
      </c>
      <c r="B58" s="67" t="s">
        <v>152</v>
      </c>
      <c r="C58" s="66" t="s">
        <v>8</v>
      </c>
      <c r="D58" s="68">
        <v>359</v>
      </c>
      <c r="E58" s="117">
        <v>9991</v>
      </c>
      <c r="F58" s="117">
        <f t="shared" si="0"/>
        <v>3586769</v>
      </c>
      <c r="G58" s="117">
        <v>9941</v>
      </c>
      <c r="H58" s="117">
        <f t="shared" si="9"/>
        <v>3568819</v>
      </c>
      <c r="I58" s="63" t="str">
        <f t="shared" si="11"/>
        <v>OK</v>
      </c>
      <c r="J58" s="117">
        <v>9991</v>
      </c>
      <c r="K58" s="117">
        <f t="shared" si="30"/>
        <v>3586769</v>
      </c>
      <c r="L58" s="63" t="str">
        <f t="shared" si="31"/>
        <v>OK</v>
      </c>
      <c r="M58" s="117">
        <v>9890</v>
      </c>
      <c r="N58" s="117">
        <f t="shared" si="32"/>
        <v>3550510</v>
      </c>
      <c r="O58" s="63" t="str">
        <f t="shared" si="33"/>
        <v>OK</v>
      </c>
      <c r="P58" s="117">
        <v>9991</v>
      </c>
      <c r="Q58" s="117">
        <f t="shared" si="34"/>
        <v>3586769</v>
      </c>
      <c r="R58" s="63" t="str">
        <f t="shared" si="35"/>
        <v>OK</v>
      </c>
    </row>
    <row r="59" spans="1:18" ht="25.5" x14ac:dyDescent="0.25">
      <c r="A59" s="80" t="s">
        <v>153</v>
      </c>
      <c r="B59" s="67" t="s">
        <v>85</v>
      </c>
      <c r="C59" s="66" t="s">
        <v>74</v>
      </c>
      <c r="D59" s="68">
        <v>2</v>
      </c>
      <c r="E59" s="117">
        <v>55630</v>
      </c>
      <c r="F59" s="117">
        <f t="shared" si="0"/>
        <v>111260</v>
      </c>
      <c r="G59" s="117">
        <v>55352</v>
      </c>
      <c r="H59" s="117">
        <f t="shared" si="1"/>
        <v>110704</v>
      </c>
      <c r="I59" s="63" t="str">
        <f t="shared" si="11"/>
        <v>OK</v>
      </c>
      <c r="J59" s="117">
        <v>55630</v>
      </c>
      <c r="K59" s="117">
        <f t="shared" si="30"/>
        <v>111260</v>
      </c>
      <c r="L59" s="63" t="str">
        <f t="shared" si="31"/>
        <v>OK</v>
      </c>
      <c r="M59" s="117">
        <v>55068</v>
      </c>
      <c r="N59" s="117">
        <f t="shared" si="32"/>
        <v>110136</v>
      </c>
      <c r="O59" s="63" t="str">
        <f t="shared" si="33"/>
        <v>OK</v>
      </c>
      <c r="P59" s="117">
        <v>55630</v>
      </c>
      <c r="Q59" s="117">
        <f t="shared" si="34"/>
        <v>111260</v>
      </c>
      <c r="R59" s="63" t="str">
        <f t="shared" si="35"/>
        <v>OK</v>
      </c>
    </row>
    <row r="60" spans="1:18" ht="25.5" x14ac:dyDescent="0.25">
      <c r="A60" s="80" t="s">
        <v>154</v>
      </c>
      <c r="B60" s="67" t="s">
        <v>87</v>
      </c>
      <c r="C60" s="66" t="s">
        <v>74</v>
      </c>
      <c r="D60" s="68">
        <v>10</v>
      </c>
      <c r="E60" s="117">
        <v>35674</v>
      </c>
      <c r="F60" s="117">
        <f t="shared" si="0"/>
        <v>356740</v>
      </c>
      <c r="G60" s="117">
        <v>35496</v>
      </c>
      <c r="H60" s="117">
        <f t="shared" si="9"/>
        <v>354960</v>
      </c>
      <c r="I60" s="63" t="str">
        <f t="shared" si="11"/>
        <v>OK</v>
      </c>
      <c r="J60" s="117">
        <v>35674</v>
      </c>
      <c r="K60" s="117">
        <f t="shared" si="30"/>
        <v>356740</v>
      </c>
      <c r="L60" s="63" t="str">
        <f t="shared" si="31"/>
        <v>OK</v>
      </c>
      <c r="M60" s="117">
        <v>35314</v>
      </c>
      <c r="N60" s="117">
        <f t="shared" si="32"/>
        <v>353140</v>
      </c>
      <c r="O60" s="63" t="str">
        <f t="shared" si="33"/>
        <v>OK</v>
      </c>
      <c r="P60" s="117">
        <v>35674</v>
      </c>
      <c r="Q60" s="117">
        <f t="shared" si="34"/>
        <v>356740</v>
      </c>
      <c r="R60" s="63" t="str">
        <f t="shared" si="35"/>
        <v>OK</v>
      </c>
    </row>
    <row r="61" spans="1:18" ht="15" x14ac:dyDescent="0.25">
      <c r="A61" s="80" t="s">
        <v>155</v>
      </c>
      <c r="B61" s="67" t="s">
        <v>89</v>
      </c>
      <c r="C61" s="66" t="s">
        <v>62</v>
      </c>
      <c r="D61" s="68">
        <v>71</v>
      </c>
      <c r="E61" s="117">
        <v>4265</v>
      </c>
      <c r="F61" s="117">
        <f t="shared" si="0"/>
        <v>302815</v>
      </c>
      <c r="G61" s="117">
        <v>4244</v>
      </c>
      <c r="H61" s="117">
        <f t="shared" si="1"/>
        <v>301324</v>
      </c>
      <c r="I61" s="63" t="str">
        <f t="shared" si="11"/>
        <v>OK</v>
      </c>
      <c r="J61" s="117">
        <v>4265</v>
      </c>
      <c r="K61" s="117">
        <f t="shared" si="30"/>
        <v>302815</v>
      </c>
      <c r="L61" s="63" t="str">
        <f t="shared" si="31"/>
        <v>OK</v>
      </c>
      <c r="M61" s="117">
        <v>4222</v>
      </c>
      <c r="N61" s="117">
        <f t="shared" si="32"/>
        <v>299762</v>
      </c>
      <c r="O61" s="63" t="str">
        <f t="shared" si="33"/>
        <v>OK</v>
      </c>
      <c r="P61" s="117">
        <v>4265</v>
      </c>
      <c r="Q61" s="117">
        <f t="shared" si="34"/>
        <v>302815</v>
      </c>
      <c r="R61" s="63" t="str">
        <f t="shared" si="35"/>
        <v>OK</v>
      </c>
    </row>
    <row r="62" spans="1:18" ht="25.5" x14ac:dyDescent="0.25">
      <c r="A62" s="80" t="s">
        <v>156</v>
      </c>
      <c r="B62" s="67" t="s">
        <v>157</v>
      </c>
      <c r="C62" s="66" t="s">
        <v>74</v>
      </c>
      <c r="D62" s="68">
        <v>1</v>
      </c>
      <c r="E62" s="117">
        <v>144000</v>
      </c>
      <c r="F62" s="117">
        <f t="shared" si="0"/>
        <v>144000</v>
      </c>
      <c r="G62" s="117">
        <v>143280</v>
      </c>
      <c r="H62" s="117">
        <f t="shared" si="9"/>
        <v>143280</v>
      </c>
      <c r="I62" s="63" t="str">
        <f t="shared" si="11"/>
        <v>OK</v>
      </c>
      <c r="J62" s="117">
        <v>144000</v>
      </c>
      <c r="K62" s="117">
        <f t="shared" si="30"/>
        <v>144000</v>
      </c>
      <c r="L62" s="63" t="str">
        <f t="shared" si="31"/>
        <v>OK</v>
      </c>
      <c r="M62" s="117">
        <v>142546</v>
      </c>
      <c r="N62" s="117">
        <f t="shared" si="32"/>
        <v>142546</v>
      </c>
      <c r="O62" s="63" t="str">
        <f t="shared" si="33"/>
        <v>OK</v>
      </c>
      <c r="P62" s="117">
        <v>144000</v>
      </c>
      <c r="Q62" s="117">
        <f t="shared" si="34"/>
        <v>144000</v>
      </c>
      <c r="R62" s="63" t="str">
        <f t="shared" si="35"/>
        <v>OK</v>
      </c>
    </row>
    <row r="63" spans="1:18" ht="15" x14ac:dyDescent="0.25">
      <c r="A63" s="80" t="s">
        <v>158</v>
      </c>
      <c r="B63" s="67" t="s">
        <v>103</v>
      </c>
      <c r="C63" s="66" t="s">
        <v>62</v>
      </c>
      <c r="D63" s="68">
        <v>25</v>
      </c>
      <c r="E63" s="117">
        <v>5521</v>
      </c>
      <c r="F63" s="117">
        <f t="shared" si="0"/>
        <v>138025</v>
      </c>
      <c r="G63" s="117">
        <v>5493</v>
      </c>
      <c r="H63" s="117">
        <f t="shared" si="1"/>
        <v>137325</v>
      </c>
      <c r="I63" s="63" t="str">
        <f t="shared" si="11"/>
        <v>OK</v>
      </c>
      <c r="J63" s="117">
        <v>5521</v>
      </c>
      <c r="K63" s="117">
        <f t="shared" si="30"/>
        <v>138025</v>
      </c>
      <c r="L63" s="63" t="str">
        <f t="shared" si="31"/>
        <v>OK</v>
      </c>
      <c r="M63" s="117">
        <v>5465</v>
      </c>
      <c r="N63" s="117">
        <f t="shared" si="32"/>
        <v>136625</v>
      </c>
      <c r="O63" s="63" t="str">
        <f t="shared" si="33"/>
        <v>OK</v>
      </c>
      <c r="P63" s="117">
        <v>5521</v>
      </c>
      <c r="Q63" s="117">
        <f t="shared" si="34"/>
        <v>138025</v>
      </c>
      <c r="R63" s="63" t="str">
        <f t="shared" si="35"/>
        <v>OK</v>
      </c>
    </row>
    <row r="64" spans="1:18" ht="15" x14ac:dyDescent="0.25">
      <c r="A64" s="80" t="s">
        <v>159</v>
      </c>
      <c r="B64" s="67" t="s">
        <v>105</v>
      </c>
      <c r="C64" s="66" t="s">
        <v>106</v>
      </c>
      <c r="D64" s="68">
        <v>1</v>
      </c>
      <c r="E64" s="117">
        <v>120000</v>
      </c>
      <c r="F64" s="117">
        <f t="shared" si="0"/>
        <v>120000</v>
      </c>
      <c r="G64" s="117">
        <v>119400</v>
      </c>
      <c r="H64" s="117">
        <f t="shared" si="9"/>
        <v>119400</v>
      </c>
      <c r="I64" s="63" t="str">
        <f t="shared" si="11"/>
        <v>OK</v>
      </c>
      <c r="J64" s="117">
        <v>120000</v>
      </c>
      <c r="K64" s="117">
        <f t="shared" si="30"/>
        <v>120000</v>
      </c>
      <c r="L64" s="63" t="str">
        <f t="shared" si="31"/>
        <v>OK</v>
      </c>
      <c r="M64" s="117">
        <v>118788</v>
      </c>
      <c r="N64" s="117">
        <f t="shared" si="32"/>
        <v>118788</v>
      </c>
      <c r="O64" s="63" t="str">
        <f t="shared" si="33"/>
        <v>OK</v>
      </c>
      <c r="P64" s="117">
        <v>120000</v>
      </c>
      <c r="Q64" s="117">
        <f t="shared" si="34"/>
        <v>120000</v>
      </c>
      <c r="R64" s="63" t="str">
        <f t="shared" si="35"/>
        <v>OK</v>
      </c>
    </row>
    <row r="65" spans="1:18" ht="15" x14ac:dyDescent="0.25">
      <c r="A65" s="115"/>
      <c r="B65" s="116" t="s">
        <v>107</v>
      </c>
      <c r="C65" s="66"/>
      <c r="D65" s="68"/>
      <c r="E65" s="117"/>
      <c r="F65" s="119">
        <f>SUM(F57:F64)</f>
        <v>5400909</v>
      </c>
      <c r="G65" s="117"/>
      <c r="H65" s="119">
        <f>SUM(H57:H64)</f>
        <v>5373932</v>
      </c>
      <c r="I65" s="63"/>
      <c r="J65" s="117"/>
      <c r="K65" s="119">
        <f>SUM(K57:K64)</f>
        <v>5400909</v>
      </c>
      <c r="L65" s="63"/>
      <c r="M65" s="117"/>
      <c r="N65" s="119">
        <f>SUM(N57:N64)</f>
        <v>5346341</v>
      </c>
      <c r="O65" s="63"/>
      <c r="P65" s="117"/>
      <c r="Q65" s="119">
        <f>SUM(Q57:Q64)</f>
        <v>5400909</v>
      </c>
      <c r="R65" s="63"/>
    </row>
    <row r="66" spans="1:18" s="79" customFormat="1" x14ac:dyDescent="0.25">
      <c r="A66" s="106">
        <v>6</v>
      </c>
      <c r="B66" s="76" t="s">
        <v>160</v>
      </c>
      <c r="C66" s="106"/>
      <c r="D66" s="106"/>
      <c r="E66" s="118"/>
      <c r="F66" s="118"/>
      <c r="G66" s="118"/>
      <c r="H66" s="117"/>
      <c r="I66" s="106"/>
      <c r="J66" s="118"/>
      <c r="K66" s="117"/>
      <c r="L66" s="106"/>
      <c r="M66" s="118"/>
      <c r="N66" s="117"/>
      <c r="O66" s="106"/>
      <c r="P66" s="118"/>
      <c r="Q66" s="117"/>
      <c r="R66" s="106"/>
    </row>
    <row r="67" spans="1:18" ht="15" x14ac:dyDescent="0.25">
      <c r="A67" s="80" t="s">
        <v>161</v>
      </c>
      <c r="B67" s="67" t="s">
        <v>77</v>
      </c>
      <c r="C67" s="66" t="s">
        <v>8</v>
      </c>
      <c r="D67" s="68">
        <v>1275</v>
      </c>
      <c r="E67" s="117">
        <v>3459</v>
      </c>
      <c r="F67" s="117">
        <f t="shared" si="0"/>
        <v>4410225</v>
      </c>
      <c r="G67" s="117">
        <v>3442</v>
      </c>
      <c r="H67" s="117">
        <f t="shared" si="1"/>
        <v>4388550</v>
      </c>
      <c r="I67" s="63" t="str">
        <f t="shared" si="11"/>
        <v>OK</v>
      </c>
      <c r="J67" s="117">
        <v>3320</v>
      </c>
      <c r="K67" s="117">
        <f t="shared" ref="K67:K77" si="36">ROUND($D67*J67,0)</f>
        <v>4233000</v>
      </c>
      <c r="L67" s="63" t="str">
        <f t="shared" ref="L67:L77" si="37">+IF(J67&lt;=$E67,"OK","NO OK")</f>
        <v>OK</v>
      </c>
      <c r="M67" s="117">
        <v>3424</v>
      </c>
      <c r="N67" s="117">
        <f t="shared" ref="N67:N77" si="38">ROUND($D67*M67,0)</f>
        <v>4365600</v>
      </c>
      <c r="O67" s="63" t="str">
        <f t="shared" ref="O67:O77" si="39">+IF(M67&lt;=$E67,"OK","NO OK")</f>
        <v>OK</v>
      </c>
      <c r="P67" s="117">
        <v>3459</v>
      </c>
      <c r="Q67" s="117">
        <f t="shared" ref="Q67:Q77" si="40">ROUND($D67*P67,0)</f>
        <v>4410225</v>
      </c>
      <c r="R67" s="63" t="str">
        <f t="shared" ref="R67:R77" si="41">+IF(P67&lt;=$E67,"OK","NO OK")</f>
        <v>OK</v>
      </c>
    </row>
    <row r="68" spans="1:18" ht="38.25" x14ac:dyDescent="0.25">
      <c r="A68" s="80" t="s">
        <v>162</v>
      </c>
      <c r="B68" s="67" t="s">
        <v>163</v>
      </c>
      <c r="C68" s="66" t="s">
        <v>8</v>
      </c>
      <c r="D68" s="68">
        <v>1275</v>
      </c>
      <c r="E68" s="117">
        <v>6050</v>
      </c>
      <c r="F68" s="117">
        <f t="shared" si="0"/>
        <v>7713750</v>
      </c>
      <c r="G68" s="117">
        <v>6020</v>
      </c>
      <c r="H68" s="117">
        <f t="shared" si="9"/>
        <v>7675500</v>
      </c>
      <c r="I68" s="63" t="str">
        <f t="shared" si="11"/>
        <v>OK</v>
      </c>
      <c r="J68" s="117">
        <v>6050</v>
      </c>
      <c r="K68" s="117">
        <f t="shared" si="36"/>
        <v>7713750</v>
      </c>
      <c r="L68" s="63" t="str">
        <f t="shared" si="37"/>
        <v>OK</v>
      </c>
      <c r="M68" s="117">
        <v>5989</v>
      </c>
      <c r="N68" s="117">
        <f t="shared" si="38"/>
        <v>7635975</v>
      </c>
      <c r="O68" s="63" t="str">
        <f t="shared" si="39"/>
        <v>OK</v>
      </c>
      <c r="P68" s="117">
        <v>6050</v>
      </c>
      <c r="Q68" s="117">
        <f t="shared" si="40"/>
        <v>7713750</v>
      </c>
      <c r="R68" s="63" t="str">
        <f t="shared" si="41"/>
        <v>OK</v>
      </c>
    </row>
    <row r="69" spans="1:18" ht="25.5" x14ac:dyDescent="0.25">
      <c r="A69" s="80" t="s">
        <v>164</v>
      </c>
      <c r="B69" s="67" t="s">
        <v>83</v>
      </c>
      <c r="C69" s="66" t="s">
        <v>8</v>
      </c>
      <c r="D69" s="68">
        <v>203</v>
      </c>
      <c r="E69" s="117">
        <v>5894</v>
      </c>
      <c r="F69" s="117">
        <f t="shared" si="0"/>
        <v>1196482</v>
      </c>
      <c r="G69" s="117">
        <v>5865</v>
      </c>
      <c r="H69" s="117">
        <f t="shared" si="1"/>
        <v>1190595</v>
      </c>
      <c r="I69" s="63" t="str">
        <f t="shared" si="11"/>
        <v>OK</v>
      </c>
      <c r="J69" s="117">
        <v>5894</v>
      </c>
      <c r="K69" s="117">
        <f t="shared" si="36"/>
        <v>1196482</v>
      </c>
      <c r="L69" s="63" t="str">
        <f t="shared" si="37"/>
        <v>OK</v>
      </c>
      <c r="M69" s="117">
        <v>5834</v>
      </c>
      <c r="N69" s="117">
        <f t="shared" si="38"/>
        <v>1184302</v>
      </c>
      <c r="O69" s="63" t="str">
        <f t="shared" si="39"/>
        <v>OK</v>
      </c>
      <c r="P69" s="117">
        <v>5894</v>
      </c>
      <c r="Q69" s="117">
        <f t="shared" si="40"/>
        <v>1196482</v>
      </c>
      <c r="R69" s="63" t="str">
        <f t="shared" si="41"/>
        <v>OK</v>
      </c>
    </row>
    <row r="70" spans="1:18" ht="25.5" x14ac:dyDescent="0.25">
      <c r="A70" s="80" t="s">
        <v>165</v>
      </c>
      <c r="B70" s="67" t="s">
        <v>166</v>
      </c>
      <c r="C70" s="66" t="s">
        <v>8</v>
      </c>
      <c r="D70" s="68">
        <v>10</v>
      </c>
      <c r="E70" s="117">
        <v>23647</v>
      </c>
      <c r="F70" s="117">
        <f t="shared" si="0"/>
        <v>236470</v>
      </c>
      <c r="G70" s="117">
        <v>23529</v>
      </c>
      <c r="H70" s="117">
        <f t="shared" si="9"/>
        <v>235290</v>
      </c>
      <c r="I70" s="63" t="str">
        <f t="shared" si="11"/>
        <v>OK</v>
      </c>
      <c r="J70" s="117">
        <v>23647</v>
      </c>
      <c r="K70" s="117">
        <f t="shared" si="36"/>
        <v>236470</v>
      </c>
      <c r="L70" s="63" t="str">
        <f t="shared" si="37"/>
        <v>OK</v>
      </c>
      <c r="M70" s="117">
        <v>23408</v>
      </c>
      <c r="N70" s="117">
        <f t="shared" si="38"/>
        <v>234080</v>
      </c>
      <c r="O70" s="63" t="str">
        <f t="shared" si="39"/>
        <v>OK</v>
      </c>
      <c r="P70" s="117">
        <v>23647</v>
      </c>
      <c r="Q70" s="117">
        <f t="shared" si="40"/>
        <v>236470</v>
      </c>
      <c r="R70" s="63" t="str">
        <f t="shared" si="41"/>
        <v>OK</v>
      </c>
    </row>
    <row r="71" spans="1:18" ht="25.5" x14ac:dyDescent="0.25">
      <c r="A71" s="80" t="s">
        <v>167</v>
      </c>
      <c r="B71" s="67" t="s">
        <v>139</v>
      </c>
      <c r="C71" s="66" t="s">
        <v>74</v>
      </c>
      <c r="D71" s="68">
        <v>6</v>
      </c>
      <c r="E71" s="117">
        <v>55630</v>
      </c>
      <c r="F71" s="117">
        <f t="shared" si="0"/>
        <v>333780</v>
      </c>
      <c r="G71" s="117">
        <v>55352</v>
      </c>
      <c r="H71" s="117">
        <f t="shared" si="1"/>
        <v>332112</v>
      </c>
      <c r="I71" s="63" t="str">
        <f t="shared" si="11"/>
        <v>OK</v>
      </c>
      <c r="J71" s="117">
        <v>55630</v>
      </c>
      <c r="K71" s="117">
        <f t="shared" si="36"/>
        <v>333780</v>
      </c>
      <c r="L71" s="63" t="str">
        <f t="shared" si="37"/>
        <v>OK</v>
      </c>
      <c r="M71" s="117">
        <v>55068</v>
      </c>
      <c r="N71" s="117">
        <f t="shared" si="38"/>
        <v>330408</v>
      </c>
      <c r="O71" s="63" t="str">
        <f t="shared" si="39"/>
        <v>OK</v>
      </c>
      <c r="P71" s="117">
        <v>55630</v>
      </c>
      <c r="Q71" s="117">
        <f t="shared" si="40"/>
        <v>333780</v>
      </c>
      <c r="R71" s="63" t="str">
        <f t="shared" si="41"/>
        <v>OK</v>
      </c>
    </row>
    <row r="72" spans="1:18" ht="25.5" x14ac:dyDescent="0.25">
      <c r="A72" s="80" t="s">
        <v>168</v>
      </c>
      <c r="B72" s="67" t="s">
        <v>169</v>
      </c>
      <c r="C72" s="66" t="s">
        <v>74</v>
      </c>
      <c r="D72" s="68">
        <v>58</v>
      </c>
      <c r="E72" s="117">
        <v>33674</v>
      </c>
      <c r="F72" s="117">
        <f t="shared" si="0"/>
        <v>1953092</v>
      </c>
      <c r="G72" s="117">
        <v>33506</v>
      </c>
      <c r="H72" s="117">
        <f t="shared" si="9"/>
        <v>1943348</v>
      </c>
      <c r="I72" s="63" t="str">
        <f t="shared" si="11"/>
        <v>OK</v>
      </c>
      <c r="J72" s="117">
        <v>33674</v>
      </c>
      <c r="K72" s="117">
        <f t="shared" si="36"/>
        <v>1953092</v>
      </c>
      <c r="L72" s="63" t="str">
        <f t="shared" si="37"/>
        <v>OK</v>
      </c>
      <c r="M72" s="117">
        <v>33334</v>
      </c>
      <c r="N72" s="117">
        <f t="shared" si="38"/>
        <v>1933372</v>
      </c>
      <c r="O72" s="63" t="str">
        <f t="shared" si="39"/>
        <v>OK</v>
      </c>
      <c r="P72" s="117">
        <v>33674</v>
      </c>
      <c r="Q72" s="117">
        <f t="shared" si="40"/>
        <v>1953092</v>
      </c>
      <c r="R72" s="63" t="str">
        <f t="shared" si="41"/>
        <v>OK</v>
      </c>
    </row>
    <row r="73" spans="1:18" ht="25.5" x14ac:dyDescent="0.25">
      <c r="A73" s="80" t="s">
        <v>170</v>
      </c>
      <c r="B73" s="67" t="s">
        <v>93</v>
      </c>
      <c r="C73" s="66" t="s">
        <v>74</v>
      </c>
      <c r="D73" s="68">
        <v>1</v>
      </c>
      <c r="E73" s="117">
        <v>135528</v>
      </c>
      <c r="F73" s="117">
        <f t="shared" si="0"/>
        <v>135528</v>
      </c>
      <c r="G73" s="117">
        <v>134850</v>
      </c>
      <c r="H73" s="117">
        <f t="shared" si="9"/>
        <v>134850</v>
      </c>
      <c r="I73" s="63" t="str">
        <f t="shared" si="11"/>
        <v>OK</v>
      </c>
      <c r="J73" s="117">
        <v>135528</v>
      </c>
      <c r="K73" s="117">
        <f t="shared" si="36"/>
        <v>135528</v>
      </c>
      <c r="L73" s="63" t="str">
        <f t="shared" si="37"/>
        <v>OK</v>
      </c>
      <c r="M73" s="117">
        <v>134159</v>
      </c>
      <c r="N73" s="117">
        <f t="shared" si="38"/>
        <v>134159</v>
      </c>
      <c r="O73" s="63" t="str">
        <f t="shared" si="39"/>
        <v>OK</v>
      </c>
      <c r="P73" s="117">
        <v>135528</v>
      </c>
      <c r="Q73" s="117">
        <f t="shared" si="40"/>
        <v>135528</v>
      </c>
      <c r="R73" s="63" t="str">
        <f t="shared" si="41"/>
        <v>OK</v>
      </c>
    </row>
    <row r="74" spans="1:18" ht="25.5" x14ac:dyDescent="0.25">
      <c r="A74" s="80" t="s">
        <v>171</v>
      </c>
      <c r="B74" s="67" t="s">
        <v>131</v>
      </c>
      <c r="C74" s="66" t="s">
        <v>106</v>
      </c>
      <c r="D74" s="68">
        <v>1</v>
      </c>
      <c r="E74" s="117">
        <v>420000</v>
      </c>
      <c r="F74" s="117">
        <f t="shared" ref="F74:F88" si="42">ROUND(D74*E74,0)</f>
        <v>420000</v>
      </c>
      <c r="G74" s="117">
        <v>417900</v>
      </c>
      <c r="H74" s="117">
        <f t="shared" ref="H74:H105" si="43">ROUND($D74*G74,0)</f>
        <v>417900</v>
      </c>
      <c r="I74" s="63" t="str">
        <f t="shared" si="11"/>
        <v>OK</v>
      </c>
      <c r="J74" s="117">
        <v>420000</v>
      </c>
      <c r="K74" s="117">
        <f t="shared" si="36"/>
        <v>420000</v>
      </c>
      <c r="L74" s="63" t="str">
        <f t="shared" si="37"/>
        <v>OK</v>
      </c>
      <c r="M74" s="117">
        <v>415758</v>
      </c>
      <c r="N74" s="117">
        <f t="shared" si="38"/>
        <v>415758</v>
      </c>
      <c r="O74" s="63" t="str">
        <f t="shared" si="39"/>
        <v>OK</v>
      </c>
      <c r="P74" s="117">
        <v>420000</v>
      </c>
      <c r="Q74" s="117">
        <f t="shared" si="40"/>
        <v>420000</v>
      </c>
      <c r="R74" s="63" t="str">
        <f t="shared" si="41"/>
        <v>OK</v>
      </c>
    </row>
    <row r="75" spans="1:18" ht="15" x14ac:dyDescent="0.25">
      <c r="A75" s="80" t="s">
        <v>172</v>
      </c>
      <c r="B75" s="67" t="s">
        <v>95</v>
      </c>
      <c r="C75" s="66" t="s">
        <v>62</v>
      </c>
      <c r="D75" s="68">
        <v>140</v>
      </c>
      <c r="E75" s="117">
        <v>3097</v>
      </c>
      <c r="F75" s="117">
        <f t="shared" si="42"/>
        <v>433580</v>
      </c>
      <c r="G75" s="117">
        <v>3082</v>
      </c>
      <c r="H75" s="117">
        <f t="shared" si="43"/>
        <v>431480</v>
      </c>
      <c r="I75" s="63" t="str">
        <f t="shared" si="11"/>
        <v>OK</v>
      </c>
      <c r="J75" s="117">
        <v>3097</v>
      </c>
      <c r="K75" s="117">
        <f t="shared" si="36"/>
        <v>433580</v>
      </c>
      <c r="L75" s="63" t="str">
        <f t="shared" si="37"/>
        <v>OK</v>
      </c>
      <c r="M75" s="117">
        <v>3066</v>
      </c>
      <c r="N75" s="117">
        <f t="shared" si="38"/>
        <v>429240</v>
      </c>
      <c r="O75" s="63" t="str">
        <f t="shared" si="39"/>
        <v>OK</v>
      </c>
      <c r="P75" s="117">
        <v>3097</v>
      </c>
      <c r="Q75" s="117">
        <f t="shared" si="40"/>
        <v>433580</v>
      </c>
      <c r="R75" s="63" t="str">
        <f t="shared" si="41"/>
        <v>OK</v>
      </c>
    </row>
    <row r="76" spans="1:18" ht="15" x14ac:dyDescent="0.25">
      <c r="A76" s="80" t="s">
        <v>173</v>
      </c>
      <c r="B76" s="67" t="s">
        <v>174</v>
      </c>
      <c r="C76" s="66" t="s">
        <v>62</v>
      </c>
      <c r="D76" s="68">
        <v>220</v>
      </c>
      <c r="E76" s="117">
        <v>4265</v>
      </c>
      <c r="F76" s="117">
        <f t="shared" si="42"/>
        <v>938300</v>
      </c>
      <c r="G76" s="117">
        <v>4244</v>
      </c>
      <c r="H76" s="117">
        <f t="shared" si="43"/>
        <v>933680</v>
      </c>
      <c r="I76" s="63" t="str">
        <f t="shared" ref="I76:I87" si="44">+IF(G76&lt;=$E76,"OK","NO OK")</f>
        <v>OK</v>
      </c>
      <c r="J76" s="117">
        <v>4265</v>
      </c>
      <c r="K76" s="117">
        <f t="shared" si="36"/>
        <v>938300</v>
      </c>
      <c r="L76" s="63" t="str">
        <f t="shared" si="37"/>
        <v>OK</v>
      </c>
      <c r="M76" s="117">
        <v>4222</v>
      </c>
      <c r="N76" s="117">
        <f t="shared" si="38"/>
        <v>928840</v>
      </c>
      <c r="O76" s="63" t="str">
        <f t="shared" si="39"/>
        <v>OK</v>
      </c>
      <c r="P76" s="117">
        <v>4265</v>
      </c>
      <c r="Q76" s="117">
        <f t="shared" si="40"/>
        <v>938300</v>
      </c>
      <c r="R76" s="63" t="str">
        <f t="shared" si="41"/>
        <v>OK</v>
      </c>
    </row>
    <row r="77" spans="1:18" ht="15" x14ac:dyDescent="0.25">
      <c r="A77" s="80" t="s">
        <v>175</v>
      </c>
      <c r="B77" s="67" t="s">
        <v>118</v>
      </c>
      <c r="C77" s="66" t="s">
        <v>106</v>
      </c>
      <c r="D77" s="68">
        <v>1</v>
      </c>
      <c r="E77" s="117">
        <v>120000</v>
      </c>
      <c r="F77" s="117">
        <f t="shared" si="42"/>
        <v>120000</v>
      </c>
      <c r="G77" s="117">
        <v>119400</v>
      </c>
      <c r="H77" s="117">
        <f t="shared" si="43"/>
        <v>119400</v>
      </c>
      <c r="I77" s="63" t="str">
        <f t="shared" si="44"/>
        <v>OK</v>
      </c>
      <c r="J77" s="117">
        <v>120000</v>
      </c>
      <c r="K77" s="117">
        <f t="shared" si="36"/>
        <v>120000</v>
      </c>
      <c r="L77" s="63" t="str">
        <f t="shared" si="37"/>
        <v>OK</v>
      </c>
      <c r="M77" s="117">
        <v>118788</v>
      </c>
      <c r="N77" s="117">
        <f t="shared" si="38"/>
        <v>118788</v>
      </c>
      <c r="O77" s="63" t="str">
        <f t="shared" si="39"/>
        <v>OK</v>
      </c>
      <c r="P77" s="117">
        <v>120000</v>
      </c>
      <c r="Q77" s="117">
        <f t="shared" si="40"/>
        <v>120000</v>
      </c>
      <c r="R77" s="63" t="str">
        <f t="shared" si="41"/>
        <v>OK</v>
      </c>
    </row>
    <row r="78" spans="1:18" ht="15" x14ac:dyDescent="0.25">
      <c r="A78" s="115"/>
      <c r="B78" s="116" t="s">
        <v>107</v>
      </c>
      <c r="C78" s="66"/>
      <c r="D78" s="68"/>
      <c r="E78" s="117"/>
      <c r="F78" s="119">
        <f>SUM(F67:F77)</f>
        <v>17891207</v>
      </c>
      <c r="G78" s="117"/>
      <c r="H78" s="119">
        <f>SUM(H67:H77)</f>
        <v>17802705</v>
      </c>
      <c r="I78" s="63"/>
      <c r="J78" s="117"/>
      <c r="K78" s="119">
        <f>SUM(K67:K77)</f>
        <v>17713982</v>
      </c>
      <c r="L78" s="63"/>
      <c r="M78" s="117"/>
      <c r="N78" s="119">
        <f>SUM(N67:N77)</f>
        <v>17710522</v>
      </c>
      <c r="O78" s="63"/>
      <c r="P78" s="117"/>
      <c r="Q78" s="119">
        <f>SUM(Q67:Q77)</f>
        <v>17891207</v>
      </c>
      <c r="R78" s="63"/>
    </row>
    <row r="79" spans="1:18" s="79" customFormat="1" x14ac:dyDescent="0.25">
      <c r="A79" s="106">
        <v>7</v>
      </c>
      <c r="B79" s="76" t="s">
        <v>176</v>
      </c>
      <c r="C79" s="106"/>
      <c r="D79" s="106"/>
      <c r="E79" s="118"/>
      <c r="F79" s="118"/>
      <c r="G79" s="118"/>
      <c r="H79" s="117"/>
      <c r="I79" s="106"/>
      <c r="J79" s="118"/>
      <c r="K79" s="117"/>
      <c r="L79" s="106"/>
      <c r="M79" s="118"/>
      <c r="N79" s="117"/>
      <c r="O79" s="106"/>
      <c r="P79" s="118"/>
      <c r="Q79" s="117"/>
      <c r="R79" s="106"/>
    </row>
    <row r="80" spans="1:18" ht="15" x14ac:dyDescent="0.25">
      <c r="A80" s="80" t="s">
        <v>177</v>
      </c>
      <c r="B80" s="67" t="s">
        <v>77</v>
      </c>
      <c r="C80" s="66" t="s">
        <v>8</v>
      </c>
      <c r="D80" s="68">
        <v>615</v>
      </c>
      <c r="E80" s="117">
        <v>3459</v>
      </c>
      <c r="F80" s="117">
        <f t="shared" si="42"/>
        <v>2127285</v>
      </c>
      <c r="G80" s="117">
        <v>3442</v>
      </c>
      <c r="H80" s="117">
        <f t="shared" si="43"/>
        <v>2116830</v>
      </c>
      <c r="I80" s="63" t="str">
        <f t="shared" si="44"/>
        <v>OK</v>
      </c>
      <c r="J80" s="117">
        <v>3320</v>
      </c>
      <c r="K80" s="117">
        <f t="shared" ref="K80:K88" si="45">ROUND($D80*J80,0)</f>
        <v>2041800</v>
      </c>
      <c r="L80" s="63" t="str">
        <f t="shared" ref="L80:L88" si="46">+IF(J80&lt;=$E80,"OK","NO OK")</f>
        <v>OK</v>
      </c>
      <c r="M80" s="117">
        <v>3424</v>
      </c>
      <c r="N80" s="117">
        <f t="shared" ref="N80:N88" si="47">ROUND($D80*M80,0)</f>
        <v>2105760</v>
      </c>
      <c r="O80" s="63" t="str">
        <f t="shared" ref="O80:O88" si="48">+IF(M80&lt;=$E80,"OK","NO OK")</f>
        <v>OK</v>
      </c>
      <c r="P80" s="117">
        <v>3459</v>
      </c>
      <c r="Q80" s="117">
        <f t="shared" ref="Q80:Q88" si="49">ROUND($D80*P80,0)</f>
        <v>2127285</v>
      </c>
      <c r="R80" s="63" t="str">
        <f t="shared" ref="R80:R88" si="50">+IF(P80&lt;=$E80,"OK","NO OK")</f>
        <v>OK</v>
      </c>
    </row>
    <row r="81" spans="1:18" ht="38.25" x14ac:dyDescent="0.25">
      <c r="A81" s="80" t="s">
        <v>178</v>
      </c>
      <c r="B81" s="67" t="s">
        <v>163</v>
      </c>
      <c r="C81" s="66" t="s">
        <v>8</v>
      </c>
      <c r="D81" s="68">
        <v>615</v>
      </c>
      <c r="E81" s="117">
        <v>6050</v>
      </c>
      <c r="F81" s="117">
        <f t="shared" si="42"/>
        <v>3720750</v>
      </c>
      <c r="G81" s="117">
        <v>6020</v>
      </c>
      <c r="H81" s="117">
        <f t="shared" si="43"/>
        <v>3702300</v>
      </c>
      <c r="I81" s="63" t="str">
        <f t="shared" si="44"/>
        <v>OK</v>
      </c>
      <c r="J81" s="117">
        <v>6050</v>
      </c>
      <c r="K81" s="117">
        <f t="shared" si="45"/>
        <v>3720750</v>
      </c>
      <c r="L81" s="63" t="str">
        <f t="shared" si="46"/>
        <v>OK</v>
      </c>
      <c r="M81" s="117">
        <v>5989</v>
      </c>
      <c r="N81" s="117">
        <f t="shared" si="47"/>
        <v>3683235</v>
      </c>
      <c r="O81" s="63" t="str">
        <f t="shared" si="48"/>
        <v>OK</v>
      </c>
      <c r="P81" s="117">
        <v>6050</v>
      </c>
      <c r="Q81" s="117">
        <f t="shared" si="49"/>
        <v>3720750</v>
      </c>
      <c r="R81" s="63" t="str">
        <f t="shared" si="50"/>
        <v>OK</v>
      </c>
    </row>
    <row r="82" spans="1:18" ht="25.5" x14ac:dyDescent="0.25">
      <c r="A82" s="80" t="s">
        <v>179</v>
      </c>
      <c r="B82" s="67" t="s">
        <v>180</v>
      </c>
      <c r="C82" s="66" t="s">
        <v>8</v>
      </c>
      <c r="D82" s="68">
        <v>145</v>
      </c>
      <c r="E82" s="117">
        <v>10067</v>
      </c>
      <c r="F82" s="117">
        <f t="shared" si="42"/>
        <v>1459715</v>
      </c>
      <c r="G82" s="117">
        <v>10017</v>
      </c>
      <c r="H82" s="117">
        <f t="shared" si="43"/>
        <v>1452465</v>
      </c>
      <c r="I82" s="63" t="str">
        <f t="shared" si="44"/>
        <v>OK</v>
      </c>
      <c r="J82" s="117">
        <v>10067</v>
      </c>
      <c r="K82" s="117">
        <f t="shared" si="45"/>
        <v>1459715</v>
      </c>
      <c r="L82" s="63" t="str">
        <f t="shared" si="46"/>
        <v>OK</v>
      </c>
      <c r="M82" s="117">
        <v>9965</v>
      </c>
      <c r="N82" s="117">
        <f t="shared" si="47"/>
        <v>1444925</v>
      </c>
      <c r="O82" s="63" t="str">
        <f t="shared" si="48"/>
        <v>OK</v>
      </c>
      <c r="P82" s="117">
        <v>10067</v>
      </c>
      <c r="Q82" s="117">
        <f t="shared" si="49"/>
        <v>1459715</v>
      </c>
      <c r="R82" s="63" t="str">
        <f t="shared" si="50"/>
        <v>OK</v>
      </c>
    </row>
    <row r="83" spans="1:18" ht="25.5" x14ac:dyDescent="0.25">
      <c r="A83" s="80" t="s">
        <v>181</v>
      </c>
      <c r="B83" s="67" t="s">
        <v>182</v>
      </c>
      <c r="C83" s="66" t="s">
        <v>74</v>
      </c>
      <c r="D83" s="68">
        <v>2</v>
      </c>
      <c r="E83" s="117">
        <v>55630</v>
      </c>
      <c r="F83" s="117">
        <f t="shared" si="42"/>
        <v>111260</v>
      </c>
      <c r="G83" s="117">
        <v>55352</v>
      </c>
      <c r="H83" s="117">
        <f t="shared" si="43"/>
        <v>110704</v>
      </c>
      <c r="I83" s="63" t="str">
        <f t="shared" si="44"/>
        <v>OK</v>
      </c>
      <c r="J83" s="117">
        <v>55630</v>
      </c>
      <c r="K83" s="117">
        <f t="shared" si="45"/>
        <v>111260</v>
      </c>
      <c r="L83" s="63" t="str">
        <f t="shared" si="46"/>
        <v>OK</v>
      </c>
      <c r="M83" s="117">
        <v>55068</v>
      </c>
      <c r="N83" s="117">
        <f t="shared" si="47"/>
        <v>110136</v>
      </c>
      <c r="O83" s="63" t="str">
        <f t="shared" si="48"/>
        <v>OK</v>
      </c>
      <c r="P83" s="117">
        <v>55630</v>
      </c>
      <c r="Q83" s="117">
        <f t="shared" si="49"/>
        <v>111260</v>
      </c>
      <c r="R83" s="63" t="str">
        <f t="shared" si="50"/>
        <v>OK</v>
      </c>
    </row>
    <row r="84" spans="1:18" ht="25.5" x14ac:dyDescent="0.25">
      <c r="A84" s="80" t="s">
        <v>183</v>
      </c>
      <c r="B84" s="67" t="s">
        <v>184</v>
      </c>
      <c r="C84" s="66" t="s">
        <v>74</v>
      </c>
      <c r="D84" s="68">
        <v>16</v>
      </c>
      <c r="E84" s="117">
        <v>35674</v>
      </c>
      <c r="F84" s="117">
        <f t="shared" si="42"/>
        <v>570784</v>
      </c>
      <c r="G84" s="117">
        <v>35496</v>
      </c>
      <c r="H84" s="117">
        <f t="shared" si="43"/>
        <v>567936</v>
      </c>
      <c r="I84" s="63" t="str">
        <f t="shared" si="44"/>
        <v>OK</v>
      </c>
      <c r="J84" s="117">
        <v>35674</v>
      </c>
      <c r="K84" s="117">
        <f t="shared" si="45"/>
        <v>570784</v>
      </c>
      <c r="L84" s="63" t="str">
        <f t="shared" si="46"/>
        <v>OK</v>
      </c>
      <c r="M84" s="117">
        <v>35314</v>
      </c>
      <c r="N84" s="117">
        <f t="shared" si="47"/>
        <v>565024</v>
      </c>
      <c r="O84" s="63" t="str">
        <f t="shared" si="48"/>
        <v>OK</v>
      </c>
      <c r="P84" s="117">
        <v>35674</v>
      </c>
      <c r="Q84" s="117">
        <f t="shared" si="49"/>
        <v>570784</v>
      </c>
      <c r="R84" s="63" t="str">
        <f t="shared" si="50"/>
        <v>OK</v>
      </c>
    </row>
    <row r="85" spans="1:18" ht="25.5" x14ac:dyDescent="0.25">
      <c r="A85" s="80" t="s">
        <v>185</v>
      </c>
      <c r="B85" s="67" t="s">
        <v>131</v>
      </c>
      <c r="C85" s="66" t="s">
        <v>106</v>
      </c>
      <c r="D85" s="68">
        <v>1</v>
      </c>
      <c r="E85" s="117">
        <v>402500</v>
      </c>
      <c r="F85" s="117">
        <f t="shared" si="42"/>
        <v>402500</v>
      </c>
      <c r="G85" s="117">
        <v>400488</v>
      </c>
      <c r="H85" s="117">
        <f t="shared" si="43"/>
        <v>400488</v>
      </c>
      <c r="I85" s="63" t="str">
        <f t="shared" si="44"/>
        <v>OK</v>
      </c>
      <c r="J85" s="117">
        <v>402500</v>
      </c>
      <c r="K85" s="117">
        <f t="shared" si="45"/>
        <v>402500</v>
      </c>
      <c r="L85" s="63" t="str">
        <f t="shared" si="46"/>
        <v>OK</v>
      </c>
      <c r="M85" s="117">
        <v>398435</v>
      </c>
      <c r="N85" s="117">
        <f t="shared" si="47"/>
        <v>398435</v>
      </c>
      <c r="O85" s="63" t="str">
        <f t="shared" si="48"/>
        <v>OK</v>
      </c>
      <c r="P85" s="117">
        <v>402500</v>
      </c>
      <c r="Q85" s="117">
        <f t="shared" si="49"/>
        <v>402500</v>
      </c>
      <c r="R85" s="63" t="str">
        <f t="shared" si="50"/>
        <v>OK</v>
      </c>
    </row>
    <row r="86" spans="1:18" ht="15" x14ac:dyDescent="0.25">
      <c r="A86" s="80" t="s">
        <v>186</v>
      </c>
      <c r="B86" s="67" t="s">
        <v>95</v>
      </c>
      <c r="C86" s="66" t="s">
        <v>62</v>
      </c>
      <c r="D86" s="68">
        <v>104</v>
      </c>
      <c r="E86" s="117">
        <v>3097</v>
      </c>
      <c r="F86" s="117">
        <f t="shared" si="42"/>
        <v>322088</v>
      </c>
      <c r="G86" s="117">
        <v>3082</v>
      </c>
      <c r="H86" s="117">
        <f t="shared" si="43"/>
        <v>320528</v>
      </c>
      <c r="I86" s="63" t="str">
        <f t="shared" si="44"/>
        <v>OK</v>
      </c>
      <c r="J86" s="117">
        <v>3097</v>
      </c>
      <c r="K86" s="117">
        <f t="shared" si="45"/>
        <v>322088</v>
      </c>
      <c r="L86" s="63" t="str">
        <f t="shared" si="46"/>
        <v>OK</v>
      </c>
      <c r="M86" s="117">
        <v>3066</v>
      </c>
      <c r="N86" s="117">
        <f t="shared" si="47"/>
        <v>318864</v>
      </c>
      <c r="O86" s="63" t="str">
        <f t="shared" si="48"/>
        <v>OK</v>
      </c>
      <c r="P86" s="117">
        <v>3097</v>
      </c>
      <c r="Q86" s="117">
        <f t="shared" si="49"/>
        <v>322088</v>
      </c>
      <c r="R86" s="63" t="str">
        <f t="shared" si="50"/>
        <v>OK</v>
      </c>
    </row>
    <row r="87" spans="1:18" ht="15" x14ac:dyDescent="0.25">
      <c r="A87" s="80" t="s">
        <v>187</v>
      </c>
      <c r="B87" s="67" t="s">
        <v>188</v>
      </c>
      <c r="C87" s="66" t="s">
        <v>62</v>
      </c>
      <c r="D87" s="68">
        <v>123</v>
      </c>
      <c r="E87" s="117">
        <v>4265</v>
      </c>
      <c r="F87" s="117">
        <f t="shared" si="42"/>
        <v>524595</v>
      </c>
      <c r="G87" s="117">
        <v>4244</v>
      </c>
      <c r="H87" s="117">
        <f t="shared" si="43"/>
        <v>522012</v>
      </c>
      <c r="I87" s="63" t="str">
        <f t="shared" si="44"/>
        <v>OK</v>
      </c>
      <c r="J87" s="117">
        <v>4265</v>
      </c>
      <c r="K87" s="117">
        <f t="shared" si="45"/>
        <v>524595</v>
      </c>
      <c r="L87" s="63" t="str">
        <f t="shared" si="46"/>
        <v>OK</v>
      </c>
      <c r="M87" s="117">
        <v>4222</v>
      </c>
      <c r="N87" s="117">
        <f t="shared" si="47"/>
        <v>519306</v>
      </c>
      <c r="O87" s="63" t="str">
        <f t="shared" si="48"/>
        <v>OK</v>
      </c>
      <c r="P87" s="117">
        <v>4265</v>
      </c>
      <c r="Q87" s="117">
        <f t="shared" si="49"/>
        <v>524595</v>
      </c>
      <c r="R87" s="63" t="str">
        <f t="shared" si="50"/>
        <v>OK</v>
      </c>
    </row>
    <row r="88" spans="1:18" ht="15" x14ac:dyDescent="0.25">
      <c r="A88" s="80" t="s">
        <v>189</v>
      </c>
      <c r="B88" s="67" t="s">
        <v>118</v>
      </c>
      <c r="C88" s="66" t="s">
        <v>106</v>
      </c>
      <c r="D88" s="68">
        <v>1</v>
      </c>
      <c r="E88" s="117">
        <v>115000</v>
      </c>
      <c r="F88" s="117">
        <f t="shared" si="42"/>
        <v>115000</v>
      </c>
      <c r="G88" s="117">
        <v>114425</v>
      </c>
      <c r="H88" s="117">
        <f t="shared" si="43"/>
        <v>114425</v>
      </c>
      <c r="I88" s="63" t="str">
        <f t="shared" ref="I88:I105" si="51">+IF(G88&lt;=$E88,"OK","NO OK")</f>
        <v>OK</v>
      </c>
      <c r="J88" s="117">
        <v>115000</v>
      </c>
      <c r="K88" s="117">
        <f t="shared" si="45"/>
        <v>115000</v>
      </c>
      <c r="L88" s="63" t="str">
        <f t="shared" si="46"/>
        <v>OK</v>
      </c>
      <c r="M88" s="117">
        <v>113839</v>
      </c>
      <c r="N88" s="117">
        <f t="shared" si="47"/>
        <v>113839</v>
      </c>
      <c r="O88" s="63" t="str">
        <f t="shared" si="48"/>
        <v>OK</v>
      </c>
      <c r="P88" s="117">
        <v>115000</v>
      </c>
      <c r="Q88" s="117">
        <f t="shared" si="49"/>
        <v>115000</v>
      </c>
      <c r="R88" s="63" t="str">
        <f t="shared" si="50"/>
        <v>OK</v>
      </c>
    </row>
    <row r="89" spans="1:18" ht="15" x14ac:dyDescent="0.25">
      <c r="A89" s="115"/>
      <c r="B89" s="116" t="s">
        <v>107</v>
      </c>
      <c r="C89" s="66"/>
      <c r="D89" s="68"/>
      <c r="E89" s="117"/>
      <c r="F89" s="119">
        <f>SUM(F80:F88)</f>
        <v>9353977</v>
      </c>
      <c r="G89" s="117"/>
      <c r="H89" s="119">
        <f>SUM(H80:H88)</f>
        <v>9307688</v>
      </c>
      <c r="I89" s="63"/>
      <c r="J89" s="117"/>
      <c r="K89" s="119">
        <f>SUM(K80:K88)</f>
        <v>9268492</v>
      </c>
      <c r="L89" s="63"/>
      <c r="M89" s="117"/>
      <c r="N89" s="119">
        <f>SUM(N80:N88)</f>
        <v>9259524</v>
      </c>
      <c r="O89" s="63"/>
      <c r="P89" s="117"/>
      <c r="Q89" s="119">
        <f>SUM(Q80:Q88)</f>
        <v>9353977</v>
      </c>
      <c r="R89" s="63"/>
    </row>
    <row r="90" spans="1:18" s="79" customFormat="1" x14ac:dyDescent="0.25">
      <c r="A90" s="106">
        <v>8</v>
      </c>
      <c r="B90" s="76" t="s">
        <v>190</v>
      </c>
      <c r="C90" s="106"/>
      <c r="D90" s="106"/>
      <c r="E90" s="118"/>
      <c r="F90" s="118"/>
      <c r="G90" s="118"/>
      <c r="H90" s="117"/>
      <c r="I90" s="106"/>
      <c r="J90" s="118"/>
      <c r="K90" s="117"/>
      <c r="L90" s="106"/>
      <c r="M90" s="118"/>
      <c r="N90" s="117"/>
      <c r="O90" s="106"/>
      <c r="P90" s="118"/>
      <c r="Q90" s="117"/>
      <c r="R90" s="106"/>
    </row>
    <row r="91" spans="1:18" ht="15" x14ac:dyDescent="0.25">
      <c r="A91" s="80" t="s">
        <v>191</v>
      </c>
      <c r="B91" s="67" t="s">
        <v>77</v>
      </c>
      <c r="C91" s="66" t="s">
        <v>8</v>
      </c>
      <c r="D91" s="68">
        <v>1106</v>
      </c>
      <c r="E91" s="117">
        <v>3459</v>
      </c>
      <c r="F91" s="117">
        <f t="shared" ref="F91:F100" si="52">ROUND(D91*E91,0)</f>
        <v>3825654</v>
      </c>
      <c r="G91" s="117">
        <v>3442</v>
      </c>
      <c r="H91" s="117">
        <f t="shared" si="43"/>
        <v>3806852</v>
      </c>
      <c r="I91" s="63" t="str">
        <f t="shared" si="51"/>
        <v>OK</v>
      </c>
      <c r="J91" s="117">
        <v>3320</v>
      </c>
      <c r="K91" s="117">
        <f t="shared" ref="K91:K100" si="53">ROUND($D91*J91,0)</f>
        <v>3671920</v>
      </c>
      <c r="L91" s="63" t="str">
        <f t="shared" ref="L91:L100" si="54">+IF(J91&lt;=$E91,"OK","NO OK")</f>
        <v>OK</v>
      </c>
      <c r="M91" s="117">
        <v>3424</v>
      </c>
      <c r="N91" s="117">
        <f t="shared" ref="N91:N100" si="55">ROUND($D91*M91,0)</f>
        <v>3786944</v>
      </c>
      <c r="O91" s="63" t="str">
        <f t="shared" ref="O91:O100" si="56">+IF(M91&lt;=$E91,"OK","NO OK")</f>
        <v>OK</v>
      </c>
      <c r="P91" s="117">
        <v>3459</v>
      </c>
      <c r="Q91" s="117">
        <f t="shared" ref="Q91:Q100" si="57">ROUND($D91*P91,0)</f>
        <v>3825654</v>
      </c>
      <c r="R91" s="63" t="str">
        <f t="shared" ref="R91:R100" si="58">+IF(P91&lt;=$E91,"OK","NO OK")</f>
        <v>OK</v>
      </c>
    </row>
    <row r="92" spans="1:18" ht="38.25" x14ac:dyDescent="0.25">
      <c r="A92" s="80" t="s">
        <v>192</v>
      </c>
      <c r="B92" s="67" t="s">
        <v>163</v>
      </c>
      <c r="C92" s="66" t="s">
        <v>8</v>
      </c>
      <c r="D92" s="68">
        <v>1106</v>
      </c>
      <c r="E92" s="117">
        <v>6050</v>
      </c>
      <c r="F92" s="117">
        <f t="shared" si="52"/>
        <v>6691300</v>
      </c>
      <c r="G92" s="117">
        <v>6020</v>
      </c>
      <c r="H92" s="117">
        <f t="shared" si="43"/>
        <v>6658120</v>
      </c>
      <c r="I92" s="63" t="str">
        <f t="shared" si="51"/>
        <v>OK</v>
      </c>
      <c r="J92" s="117">
        <v>6050</v>
      </c>
      <c r="K92" s="117">
        <f t="shared" si="53"/>
        <v>6691300</v>
      </c>
      <c r="L92" s="63" t="str">
        <f t="shared" si="54"/>
        <v>OK</v>
      </c>
      <c r="M92" s="117">
        <v>5989</v>
      </c>
      <c r="N92" s="117">
        <f t="shared" si="55"/>
        <v>6623834</v>
      </c>
      <c r="O92" s="63" t="str">
        <f t="shared" si="56"/>
        <v>OK</v>
      </c>
      <c r="P92" s="117">
        <v>6050</v>
      </c>
      <c r="Q92" s="117">
        <f t="shared" si="57"/>
        <v>6691300</v>
      </c>
      <c r="R92" s="63" t="str">
        <f t="shared" si="58"/>
        <v>OK</v>
      </c>
    </row>
    <row r="93" spans="1:18" ht="25.5" x14ac:dyDescent="0.25">
      <c r="A93" s="80" t="s">
        <v>193</v>
      </c>
      <c r="B93" s="67" t="s">
        <v>83</v>
      </c>
      <c r="C93" s="66" t="s">
        <v>8</v>
      </c>
      <c r="D93" s="68">
        <v>170</v>
      </c>
      <c r="E93" s="117">
        <v>5894</v>
      </c>
      <c r="F93" s="117">
        <f t="shared" si="52"/>
        <v>1001980</v>
      </c>
      <c r="G93" s="117">
        <v>5865</v>
      </c>
      <c r="H93" s="117">
        <f t="shared" si="43"/>
        <v>997050</v>
      </c>
      <c r="I93" s="63" t="str">
        <f t="shared" si="51"/>
        <v>OK</v>
      </c>
      <c r="J93" s="117">
        <v>5894</v>
      </c>
      <c r="K93" s="117">
        <f t="shared" si="53"/>
        <v>1001980</v>
      </c>
      <c r="L93" s="63" t="str">
        <f t="shared" si="54"/>
        <v>OK</v>
      </c>
      <c r="M93" s="117">
        <v>5834</v>
      </c>
      <c r="N93" s="117">
        <f t="shared" si="55"/>
        <v>991780</v>
      </c>
      <c r="O93" s="63" t="str">
        <f t="shared" si="56"/>
        <v>OK</v>
      </c>
      <c r="P93" s="117">
        <v>5894</v>
      </c>
      <c r="Q93" s="117">
        <f t="shared" si="57"/>
        <v>1001980</v>
      </c>
      <c r="R93" s="63" t="str">
        <f t="shared" si="58"/>
        <v>OK</v>
      </c>
    </row>
    <row r="94" spans="1:18" ht="25.5" x14ac:dyDescent="0.25">
      <c r="A94" s="80" t="s">
        <v>194</v>
      </c>
      <c r="B94" s="67" t="s">
        <v>139</v>
      </c>
      <c r="C94" s="66" t="s">
        <v>74</v>
      </c>
      <c r="D94" s="68">
        <v>15</v>
      </c>
      <c r="E94" s="117">
        <v>55630</v>
      </c>
      <c r="F94" s="117">
        <f t="shared" si="52"/>
        <v>834450</v>
      </c>
      <c r="G94" s="117">
        <v>55352</v>
      </c>
      <c r="H94" s="117">
        <f t="shared" si="43"/>
        <v>830280</v>
      </c>
      <c r="I94" s="63" t="str">
        <f t="shared" si="51"/>
        <v>OK</v>
      </c>
      <c r="J94" s="117">
        <v>55630</v>
      </c>
      <c r="K94" s="117">
        <f t="shared" si="53"/>
        <v>834450</v>
      </c>
      <c r="L94" s="63" t="str">
        <f t="shared" si="54"/>
        <v>OK</v>
      </c>
      <c r="M94" s="117">
        <v>55068</v>
      </c>
      <c r="N94" s="117">
        <f t="shared" si="55"/>
        <v>826020</v>
      </c>
      <c r="O94" s="63" t="str">
        <f t="shared" si="56"/>
        <v>OK</v>
      </c>
      <c r="P94" s="117">
        <v>55630</v>
      </c>
      <c r="Q94" s="117">
        <f t="shared" si="57"/>
        <v>834450</v>
      </c>
      <c r="R94" s="63" t="str">
        <f t="shared" si="58"/>
        <v>OK</v>
      </c>
    </row>
    <row r="95" spans="1:18" ht="25.5" x14ac:dyDescent="0.25">
      <c r="A95" s="80" t="s">
        <v>195</v>
      </c>
      <c r="B95" s="67" t="s">
        <v>196</v>
      </c>
      <c r="C95" s="66" t="s">
        <v>74</v>
      </c>
      <c r="D95" s="68">
        <v>15</v>
      </c>
      <c r="E95" s="117">
        <v>35674</v>
      </c>
      <c r="F95" s="117">
        <f t="shared" si="52"/>
        <v>535110</v>
      </c>
      <c r="G95" s="117">
        <v>35496</v>
      </c>
      <c r="H95" s="117">
        <f t="shared" si="43"/>
        <v>532440</v>
      </c>
      <c r="I95" s="63" t="str">
        <f t="shared" si="51"/>
        <v>OK</v>
      </c>
      <c r="J95" s="117">
        <v>35674</v>
      </c>
      <c r="K95" s="117">
        <f t="shared" si="53"/>
        <v>535110</v>
      </c>
      <c r="L95" s="63" t="str">
        <f t="shared" si="54"/>
        <v>OK</v>
      </c>
      <c r="M95" s="117">
        <v>35314</v>
      </c>
      <c r="N95" s="117">
        <f t="shared" si="55"/>
        <v>529710</v>
      </c>
      <c r="O95" s="63" t="str">
        <f t="shared" si="56"/>
        <v>OK</v>
      </c>
      <c r="P95" s="117">
        <v>35674</v>
      </c>
      <c r="Q95" s="117">
        <f t="shared" si="57"/>
        <v>535110</v>
      </c>
      <c r="R95" s="63" t="str">
        <f t="shared" si="58"/>
        <v>OK</v>
      </c>
    </row>
    <row r="96" spans="1:18" ht="25.5" x14ac:dyDescent="0.25">
      <c r="A96" s="80" t="s">
        <v>197</v>
      </c>
      <c r="B96" s="67" t="s">
        <v>131</v>
      </c>
      <c r="C96" s="66" t="s">
        <v>106</v>
      </c>
      <c r="D96" s="68">
        <v>1</v>
      </c>
      <c r="E96" s="117">
        <v>402500</v>
      </c>
      <c r="F96" s="117">
        <f t="shared" si="52"/>
        <v>402500</v>
      </c>
      <c r="G96" s="117">
        <v>400488</v>
      </c>
      <c r="H96" s="117">
        <f t="shared" si="43"/>
        <v>400488</v>
      </c>
      <c r="I96" s="63" t="str">
        <f t="shared" si="51"/>
        <v>OK</v>
      </c>
      <c r="J96" s="117">
        <v>402500</v>
      </c>
      <c r="K96" s="117">
        <f t="shared" si="53"/>
        <v>402500</v>
      </c>
      <c r="L96" s="63" t="str">
        <f t="shared" si="54"/>
        <v>OK</v>
      </c>
      <c r="M96" s="117">
        <v>398435</v>
      </c>
      <c r="N96" s="117">
        <f t="shared" si="55"/>
        <v>398435</v>
      </c>
      <c r="O96" s="63" t="str">
        <f t="shared" si="56"/>
        <v>OK</v>
      </c>
      <c r="P96" s="117">
        <v>402500</v>
      </c>
      <c r="Q96" s="117">
        <f t="shared" si="57"/>
        <v>402500</v>
      </c>
      <c r="R96" s="63" t="str">
        <f t="shared" si="58"/>
        <v>OK</v>
      </c>
    </row>
    <row r="97" spans="1:19" ht="15" x14ac:dyDescent="0.25">
      <c r="A97" s="80" t="s">
        <v>198</v>
      </c>
      <c r="B97" s="67" t="s">
        <v>95</v>
      </c>
      <c r="C97" s="66" t="s">
        <v>62</v>
      </c>
      <c r="D97" s="68">
        <v>120</v>
      </c>
      <c r="E97" s="117">
        <v>3097</v>
      </c>
      <c r="F97" s="117">
        <f t="shared" si="52"/>
        <v>371640</v>
      </c>
      <c r="G97" s="117">
        <v>3082</v>
      </c>
      <c r="H97" s="117">
        <f t="shared" si="43"/>
        <v>369840</v>
      </c>
      <c r="I97" s="63" t="str">
        <f t="shared" si="51"/>
        <v>OK</v>
      </c>
      <c r="J97" s="117">
        <v>3097</v>
      </c>
      <c r="K97" s="117">
        <f t="shared" si="53"/>
        <v>371640</v>
      </c>
      <c r="L97" s="63" t="str">
        <f t="shared" si="54"/>
        <v>OK</v>
      </c>
      <c r="M97" s="117">
        <v>3066</v>
      </c>
      <c r="N97" s="117">
        <f t="shared" si="55"/>
        <v>367920</v>
      </c>
      <c r="O97" s="63" t="str">
        <f t="shared" si="56"/>
        <v>OK</v>
      </c>
      <c r="P97" s="117">
        <v>3097</v>
      </c>
      <c r="Q97" s="117">
        <f t="shared" si="57"/>
        <v>371640</v>
      </c>
      <c r="R97" s="63" t="str">
        <f t="shared" si="58"/>
        <v>OK</v>
      </c>
    </row>
    <row r="98" spans="1:19" ht="25.5" x14ac:dyDescent="0.25">
      <c r="A98" s="80" t="s">
        <v>199</v>
      </c>
      <c r="B98" s="67" t="s">
        <v>93</v>
      </c>
      <c r="C98" s="66" t="s">
        <v>74</v>
      </c>
      <c r="D98" s="68">
        <v>2</v>
      </c>
      <c r="E98" s="117">
        <v>135528</v>
      </c>
      <c r="F98" s="117">
        <f t="shared" si="52"/>
        <v>271056</v>
      </c>
      <c r="G98" s="117">
        <v>134850</v>
      </c>
      <c r="H98" s="117">
        <f t="shared" si="43"/>
        <v>269700</v>
      </c>
      <c r="I98" s="63" t="str">
        <f t="shared" si="51"/>
        <v>OK</v>
      </c>
      <c r="J98" s="117">
        <v>135528</v>
      </c>
      <c r="K98" s="117">
        <f t="shared" si="53"/>
        <v>271056</v>
      </c>
      <c r="L98" s="63" t="str">
        <f t="shared" si="54"/>
        <v>OK</v>
      </c>
      <c r="M98" s="117">
        <v>134159</v>
      </c>
      <c r="N98" s="117">
        <f t="shared" si="55"/>
        <v>268318</v>
      </c>
      <c r="O98" s="63" t="str">
        <f t="shared" si="56"/>
        <v>OK</v>
      </c>
      <c r="P98" s="117">
        <v>135528</v>
      </c>
      <c r="Q98" s="117">
        <f t="shared" si="57"/>
        <v>271056</v>
      </c>
      <c r="R98" s="63" t="str">
        <f t="shared" si="58"/>
        <v>OK</v>
      </c>
    </row>
    <row r="99" spans="1:19" ht="15" x14ac:dyDescent="0.25">
      <c r="A99" s="80" t="s">
        <v>200</v>
      </c>
      <c r="B99" s="67" t="s">
        <v>143</v>
      </c>
      <c r="C99" s="66" t="s">
        <v>62</v>
      </c>
      <c r="D99" s="68">
        <v>182</v>
      </c>
      <c r="E99" s="117">
        <v>4265</v>
      </c>
      <c r="F99" s="117">
        <f t="shared" si="52"/>
        <v>776230</v>
      </c>
      <c r="G99" s="117">
        <v>4244</v>
      </c>
      <c r="H99" s="117">
        <f t="shared" si="43"/>
        <v>772408</v>
      </c>
      <c r="I99" s="63" t="str">
        <f t="shared" si="51"/>
        <v>OK</v>
      </c>
      <c r="J99" s="117">
        <v>4265</v>
      </c>
      <c r="K99" s="117">
        <f t="shared" si="53"/>
        <v>776230</v>
      </c>
      <c r="L99" s="63" t="str">
        <f t="shared" si="54"/>
        <v>OK</v>
      </c>
      <c r="M99" s="117">
        <v>4222</v>
      </c>
      <c r="N99" s="117">
        <f t="shared" si="55"/>
        <v>768404</v>
      </c>
      <c r="O99" s="63" t="str">
        <f t="shared" si="56"/>
        <v>OK</v>
      </c>
      <c r="P99" s="117">
        <v>4265</v>
      </c>
      <c r="Q99" s="117">
        <f t="shared" si="57"/>
        <v>776230</v>
      </c>
      <c r="R99" s="63" t="str">
        <f t="shared" si="58"/>
        <v>OK</v>
      </c>
    </row>
    <row r="100" spans="1:19" ht="15" x14ac:dyDescent="0.25">
      <c r="A100" s="80" t="s">
        <v>201</v>
      </c>
      <c r="B100" s="67" t="s">
        <v>118</v>
      </c>
      <c r="C100" s="66" t="s">
        <v>106</v>
      </c>
      <c r="D100" s="68">
        <v>1</v>
      </c>
      <c r="E100" s="117">
        <v>115000</v>
      </c>
      <c r="F100" s="117">
        <f t="shared" si="52"/>
        <v>115000</v>
      </c>
      <c r="G100" s="117">
        <v>114425</v>
      </c>
      <c r="H100" s="117">
        <f t="shared" si="43"/>
        <v>114425</v>
      </c>
      <c r="I100" s="63" t="str">
        <f t="shared" si="51"/>
        <v>OK</v>
      </c>
      <c r="J100" s="117">
        <v>115000</v>
      </c>
      <c r="K100" s="117">
        <f t="shared" si="53"/>
        <v>115000</v>
      </c>
      <c r="L100" s="63" t="str">
        <f t="shared" si="54"/>
        <v>OK</v>
      </c>
      <c r="M100" s="117">
        <v>113839</v>
      </c>
      <c r="N100" s="117">
        <f t="shared" si="55"/>
        <v>113839</v>
      </c>
      <c r="O100" s="63" t="str">
        <f t="shared" si="56"/>
        <v>OK</v>
      </c>
      <c r="P100" s="117">
        <v>115000</v>
      </c>
      <c r="Q100" s="117">
        <f t="shared" si="57"/>
        <v>115000</v>
      </c>
      <c r="R100" s="63" t="str">
        <f t="shared" si="58"/>
        <v>OK</v>
      </c>
    </row>
    <row r="101" spans="1:19" ht="15" x14ac:dyDescent="0.25">
      <c r="A101" s="115"/>
      <c r="B101" s="116" t="s">
        <v>107</v>
      </c>
      <c r="C101" s="66"/>
      <c r="D101" s="68"/>
      <c r="E101" s="117"/>
      <c r="F101" s="119">
        <f>SUM(F91:F100)</f>
        <v>14824920</v>
      </c>
      <c r="G101" s="117"/>
      <c r="H101" s="119">
        <f>SUM(H91:H100)</f>
        <v>14751603</v>
      </c>
      <c r="I101" s="63"/>
      <c r="J101" s="117"/>
      <c r="K101" s="119">
        <f>SUM(K91:K100)</f>
        <v>14671186</v>
      </c>
      <c r="L101" s="63"/>
      <c r="M101" s="117"/>
      <c r="N101" s="119">
        <f>SUM(N91:N100)</f>
        <v>14675204</v>
      </c>
      <c r="O101" s="63"/>
      <c r="P101" s="117"/>
      <c r="Q101" s="119">
        <f>SUM(Q91:Q100)</f>
        <v>14824920</v>
      </c>
      <c r="R101" s="63"/>
    </row>
    <row r="102" spans="1:19" s="79" customFormat="1" x14ac:dyDescent="0.25">
      <c r="A102" s="106">
        <v>9</v>
      </c>
      <c r="B102" s="76" t="s">
        <v>202</v>
      </c>
      <c r="C102" s="106"/>
      <c r="D102" s="106"/>
      <c r="E102" s="118"/>
      <c r="F102" s="118"/>
      <c r="G102" s="118"/>
      <c r="H102" s="117"/>
      <c r="I102" s="106"/>
      <c r="J102" s="118"/>
      <c r="K102" s="117"/>
      <c r="L102" s="106"/>
      <c r="M102" s="118"/>
      <c r="N102" s="117"/>
      <c r="O102" s="106"/>
      <c r="P102" s="118"/>
      <c r="Q102" s="117"/>
      <c r="R102" s="106"/>
    </row>
    <row r="103" spans="1:19" ht="38.25" x14ac:dyDescent="0.25">
      <c r="A103" s="80" t="s">
        <v>203</v>
      </c>
      <c r="B103" s="67" t="s">
        <v>204</v>
      </c>
      <c r="C103" s="66" t="s">
        <v>8</v>
      </c>
      <c r="D103" s="68">
        <v>960</v>
      </c>
      <c r="E103" s="117">
        <v>12983</v>
      </c>
      <c r="F103" s="117">
        <f t="shared" ref="F103:F105" si="59">ROUND(D103*E103,0)</f>
        <v>12463680</v>
      </c>
      <c r="G103" s="117">
        <v>12918</v>
      </c>
      <c r="H103" s="117">
        <f t="shared" si="43"/>
        <v>12401280</v>
      </c>
      <c r="I103" s="63" t="str">
        <f t="shared" si="51"/>
        <v>OK</v>
      </c>
      <c r="J103" s="117">
        <v>12983</v>
      </c>
      <c r="K103" s="117">
        <f t="shared" ref="K103:K105" si="60">ROUND($D103*J103,0)</f>
        <v>12463680</v>
      </c>
      <c r="L103" s="63" t="str">
        <f t="shared" ref="L103:L105" si="61">+IF(J103&lt;=$E103,"OK","NO OK")</f>
        <v>OK</v>
      </c>
      <c r="M103" s="117">
        <v>12852</v>
      </c>
      <c r="N103" s="117">
        <f t="shared" ref="N103:N105" si="62">ROUND($D103*M103,0)</f>
        <v>12337920</v>
      </c>
      <c r="O103" s="63" t="str">
        <f t="shared" ref="O103:O105" si="63">+IF(M103&lt;=$E103,"OK","NO OK")</f>
        <v>OK</v>
      </c>
      <c r="P103" s="117">
        <v>12450</v>
      </c>
      <c r="Q103" s="117">
        <f t="shared" ref="Q103:Q105" si="64">ROUND($D103*P103,0)</f>
        <v>11952000</v>
      </c>
      <c r="R103" s="63" t="str">
        <f t="shared" ref="R103:R105" si="65">+IF(P103&lt;=$E103,"OK","NO OK")</f>
        <v>OK</v>
      </c>
    </row>
    <row r="104" spans="1:19" ht="25.5" x14ac:dyDescent="0.25">
      <c r="A104" s="80" t="s">
        <v>205</v>
      </c>
      <c r="B104" s="67" t="s">
        <v>206</v>
      </c>
      <c r="C104" s="66" t="s">
        <v>62</v>
      </c>
      <c r="D104" s="68">
        <v>80</v>
      </c>
      <c r="E104" s="117">
        <v>54953</v>
      </c>
      <c r="F104" s="117">
        <f t="shared" si="59"/>
        <v>4396240</v>
      </c>
      <c r="G104" s="117">
        <v>54678</v>
      </c>
      <c r="H104" s="117">
        <f t="shared" si="43"/>
        <v>4374240</v>
      </c>
      <c r="I104" s="63" t="str">
        <f t="shared" si="51"/>
        <v>OK</v>
      </c>
      <c r="J104" s="117">
        <v>54953</v>
      </c>
      <c r="K104" s="117">
        <f t="shared" si="60"/>
        <v>4396240</v>
      </c>
      <c r="L104" s="63" t="str">
        <f t="shared" si="61"/>
        <v>OK</v>
      </c>
      <c r="M104" s="117">
        <v>54398</v>
      </c>
      <c r="N104" s="117">
        <f t="shared" si="62"/>
        <v>4351840</v>
      </c>
      <c r="O104" s="63" t="str">
        <f t="shared" si="63"/>
        <v>OK</v>
      </c>
      <c r="P104" s="117">
        <v>54953</v>
      </c>
      <c r="Q104" s="117">
        <f t="shared" si="64"/>
        <v>4396240</v>
      </c>
      <c r="R104" s="63" t="str">
        <f t="shared" si="65"/>
        <v>OK</v>
      </c>
    </row>
    <row r="105" spans="1:19" ht="15" x14ac:dyDescent="0.25">
      <c r="A105" s="80" t="s">
        <v>207</v>
      </c>
      <c r="B105" s="67" t="s">
        <v>118</v>
      </c>
      <c r="C105" s="66" t="s">
        <v>106</v>
      </c>
      <c r="D105" s="68">
        <v>1</v>
      </c>
      <c r="E105" s="117">
        <v>115000</v>
      </c>
      <c r="F105" s="117">
        <f t="shared" si="59"/>
        <v>115000</v>
      </c>
      <c r="G105" s="117">
        <v>114425</v>
      </c>
      <c r="H105" s="117">
        <f t="shared" si="43"/>
        <v>114425</v>
      </c>
      <c r="I105" s="63" t="str">
        <f t="shared" si="51"/>
        <v>OK</v>
      </c>
      <c r="J105" s="117">
        <v>115000</v>
      </c>
      <c r="K105" s="117">
        <f t="shared" si="60"/>
        <v>115000</v>
      </c>
      <c r="L105" s="63" t="str">
        <f t="shared" si="61"/>
        <v>OK</v>
      </c>
      <c r="M105" s="117">
        <v>113839</v>
      </c>
      <c r="N105" s="117">
        <f t="shared" si="62"/>
        <v>113839</v>
      </c>
      <c r="O105" s="63" t="str">
        <f t="shared" si="63"/>
        <v>OK</v>
      </c>
      <c r="P105" s="117">
        <v>115000</v>
      </c>
      <c r="Q105" s="117">
        <f t="shared" si="64"/>
        <v>115000</v>
      </c>
      <c r="R105" s="63" t="str">
        <f t="shared" si="65"/>
        <v>OK</v>
      </c>
    </row>
    <row r="106" spans="1:19" ht="15" x14ac:dyDescent="0.25">
      <c r="A106" s="115"/>
      <c r="B106" s="116" t="s">
        <v>107</v>
      </c>
      <c r="C106" s="66"/>
      <c r="D106" s="68"/>
      <c r="E106" s="117"/>
      <c r="F106" s="119">
        <f>SUM(F103:F105)</f>
        <v>16974920</v>
      </c>
      <c r="G106" s="117"/>
      <c r="H106" s="119">
        <f>SUM(H103:H105)</f>
        <v>16889945</v>
      </c>
      <c r="I106" s="63"/>
      <c r="J106" s="117"/>
      <c r="K106" s="119">
        <f>SUM(K103:K105)</f>
        <v>16974920</v>
      </c>
      <c r="L106" s="63"/>
      <c r="M106" s="117"/>
      <c r="N106" s="119">
        <f>SUM(N103:N105)</f>
        <v>16803599</v>
      </c>
      <c r="O106" s="63"/>
      <c r="P106" s="117"/>
      <c r="Q106" s="119">
        <f>SUM(Q103:Q105)</f>
        <v>16463240</v>
      </c>
      <c r="R106" s="63"/>
    </row>
    <row r="107" spans="1:19" ht="15" x14ac:dyDescent="0.25">
      <c r="A107" s="109"/>
      <c r="B107" s="110"/>
      <c r="C107" s="109"/>
      <c r="D107" s="111"/>
      <c r="E107" s="112"/>
      <c r="F107" s="113"/>
      <c r="G107" s="112"/>
      <c r="H107" s="113"/>
      <c r="I107" s="114"/>
      <c r="J107" s="112"/>
      <c r="K107" s="113"/>
      <c r="L107" s="114"/>
      <c r="M107" s="112"/>
      <c r="N107" s="113"/>
      <c r="O107" s="114"/>
      <c r="P107" s="112"/>
      <c r="Q107" s="113"/>
      <c r="R107" s="114"/>
    </row>
    <row r="108" spans="1:19" x14ac:dyDescent="0.25">
      <c r="A108" s="66"/>
      <c r="B108" s="76" t="s">
        <v>4</v>
      </c>
      <c r="C108" s="66"/>
      <c r="D108" s="66"/>
      <c r="E108" s="69"/>
      <c r="F108" s="77">
        <f>+F24+F31+F44+F55+F65+F78+F89+F101+F106</f>
        <v>114403377</v>
      </c>
      <c r="G108" s="69"/>
      <c r="H108" s="77">
        <f>+H24+H31+H44+H55+H65+H78+H89+H101+H106</f>
        <v>113835525</v>
      </c>
      <c r="I108" s="66"/>
      <c r="J108" s="69"/>
      <c r="K108" s="77">
        <f>+K24+K31+K44+K55+K65+K78+K89+K101+K106</f>
        <v>113592868</v>
      </c>
      <c r="L108" s="66"/>
      <c r="M108" s="69"/>
      <c r="N108" s="77">
        <f>+N24+N31+N44+N55+N65+N78+N89+N101+N106</f>
        <v>113248193</v>
      </c>
      <c r="O108" s="66"/>
      <c r="P108" s="69"/>
      <c r="Q108" s="77">
        <f>+Q24+Q31+Q44+Q55+Q65+Q78+Q89+Q101+Q106</f>
        <v>113891697</v>
      </c>
      <c r="R108" s="66"/>
      <c r="S108" s="2"/>
    </row>
    <row r="109" spans="1:19" x14ac:dyDescent="0.25">
      <c r="A109" s="66"/>
      <c r="B109" s="81" t="s">
        <v>12</v>
      </c>
      <c r="C109" s="82">
        <v>0.17</v>
      </c>
      <c r="D109" s="66"/>
      <c r="E109" s="69"/>
      <c r="F109" s="69">
        <f>ROUND(F$108*$C109,0)</f>
        <v>19448574</v>
      </c>
      <c r="G109" s="83">
        <v>0.17</v>
      </c>
      <c r="H109" s="69">
        <f>ROUND(H$108*G109,0)</f>
        <v>19352039</v>
      </c>
      <c r="I109" s="66"/>
      <c r="J109" s="83">
        <v>0.17</v>
      </c>
      <c r="K109" s="69">
        <f>ROUND(K$108*J109,0)</f>
        <v>19310788</v>
      </c>
      <c r="L109" s="66"/>
      <c r="M109" s="83">
        <v>0.17</v>
      </c>
      <c r="N109" s="69">
        <f>ROUND(N$108*M109,0)</f>
        <v>19252193</v>
      </c>
      <c r="O109" s="66"/>
      <c r="P109" s="83">
        <v>0.17</v>
      </c>
      <c r="Q109" s="69">
        <f>ROUND(Q$108*P109,0)</f>
        <v>19361588</v>
      </c>
      <c r="R109" s="66"/>
      <c r="S109" s="2"/>
    </row>
    <row r="110" spans="1:19" x14ac:dyDescent="0.25">
      <c r="A110" s="66"/>
      <c r="B110" s="81" t="s">
        <v>5</v>
      </c>
      <c r="C110" s="82">
        <v>0.05</v>
      </c>
      <c r="D110" s="66"/>
      <c r="E110" s="69"/>
      <c r="F110" s="69">
        <f t="shared" ref="F110:F111" si="66">ROUND(F$108*$C110,0)</f>
        <v>5720169</v>
      </c>
      <c r="G110" s="83">
        <v>0.05</v>
      </c>
      <c r="H110" s="69">
        <f>ROUND(H$108*G110,0)</f>
        <v>5691776</v>
      </c>
      <c r="I110" s="66"/>
      <c r="J110" s="83">
        <v>0.05</v>
      </c>
      <c r="K110" s="69">
        <f>ROUND(K$108*J110,0)</f>
        <v>5679643</v>
      </c>
      <c r="L110" s="66"/>
      <c r="M110" s="83">
        <v>0.05</v>
      </c>
      <c r="N110" s="69">
        <f>ROUND(N$108*M110,0)</f>
        <v>5662410</v>
      </c>
      <c r="O110" s="66"/>
      <c r="P110" s="83">
        <v>0.05</v>
      </c>
      <c r="Q110" s="69">
        <f>ROUND(Q$108*P110,0)</f>
        <v>5694585</v>
      </c>
      <c r="R110" s="66"/>
      <c r="S110" s="2"/>
    </row>
    <row r="111" spans="1:19" x14ac:dyDescent="0.25">
      <c r="A111" s="66"/>
      <c r="B111" s="81" t="s">
        <v>13</v>
      </c>
      <c r="C111" s="82">
        <v>0.03</v>
      </c>
      <c r="D111" s="66"/>
      <c r="E111" s="69"/>
      <c r="F111" s="69">
        <f t="shared" si="66"/>
        <v>3432101</v>
      </c>
      <c r="G111" s="83">
        <v>0.03</v>
      </c>
      <c r="H111" s="69">
        <f>ROUND(H$108*G111,0)</f>
        <v>3415066</v>
      </c>
      <c r="I111" s="66"/>
      <c r="J111" s="83">
        <v>0.03</v>
      </c>
      <c r="K111" s="69">
        <f>ROUND(K$108*J111,0)</f>
        <v>3407786</v>
      </c>
      <c r="L111" s="66"/>
      <c r="M111" s="83">
        <v>0.03</v>
      </c>
      <c r="N111" s="69">
        <f>ROUND(N$108*M111,0)</f>
        <v>3397446</v>
      </c>
      <c r="O111" s="66"/>
      <c r="P111" s="83">
        <v>0.03</v>
      </c>
      <c r="Q111" s="69">
        <f>ROUND(Q$108*P111,0)</f>
        <v>3416751</v>
      </c>
      <c r="R111" s="66"/>
      <c r="S111" s="2"/>
    </row>
    <row r="112" spans="1:19" x14ac:dyDescent="0.25">
      <c r="A112" s="66"/>
      <c r="B112" s="84" t="s">
        <v>6</v>
      </c>
      <c r="C112" s="85">
        <f>SUM(C109:C111)</f>
        <v>0.25</v>
      </c>
      <c r="D112" s="66"/>
      <c r="E112" s="69"/>
      <c r="F112" s="77">
        <f>SUM(F109:F111)</f>
        <v>28600844</v>
      </c>
      <c r="G112" s="83">
        <f>SUM(G109:G111)</f>
        <v>0.25</v>
      </c>
      <c r="H112" s="77">
        <f>SUM(H109:H111)</f>
        <v>28458881</v>
      </c>
      <c r="I112" s="66" t="str">
        <f>+IF(G112&lt;=$C$112,"OK","NO OK")</f>
        <v>OK</v>
      </c>
      <c r="J112" s="83">
        <f>SUM(J109:J111)</f>
        <v>0.25</v>
      </c>
      <c r="K112" s="77">
        <f>SUM(K109:K111)</f>
        <v>28398217</v>
      </c>
      <c r="L112" s="66" t="str">
        <f>+IF(J112&lt;=$C$112,"OK","NO OK")</f>
        <v>OK</v>
      </c>
      <c r="M112" s="83">
        <f>SUM(M109:M111)</f>
        <v>0.25</v>
      </c>
      <c r="N112" s="77">
        <f>SUM(N109:N111)</f>
        <v>28312049</v>
      </c>
      <c r="O112" s="66" t="str">
        <f>+IF(M112&lt;=$C$112,"OK","NO OK")</f>
        <v>OK</v>
      </c>
      <c r="P112" s="83">
        <f>SUM(P109:P111)</f>
        <v>0.25</v>
      </c>
      <c r="Q112" s="77">
        <f>SUM(Q109:Q111)</f>
        <v>28472924</v>
      </c>
      <c r="R112" s="66" t="str">
        <f>+IF(P112&lt;=$C$112,"OK","NO OK")</f>
        <v>OK</v>
      </c>
      <c r="S112" s="2"/>
    </row>
    <row r="113" spans="1:19" x14ac:dyDescent="0.25">
      <c r="A113" s="66"/>
      <c r="B113" s="86" t="s">
        <v>7</v>
      </c>
      <c r="C113" s="87">
        <v>0.19</v>
      </c>
      <c r="D113" s="66"/>
      <c r="E113" s="69"/>
      <c r="F113" s="69">
        <f>ROUNDUP(F108*C110*C113,0)</f>
        <v>1086833</v>
      </c>
      <c r="G113" s="83">
        <v>0.19</v>
      </c>
      <c r="H113" s="69">
        <f>ROUND(H108*G110*G113,0)</f>
        <v>1081437</v>
      </c>
      <c r="I113" s="66"/>
      <c r="J113" s="83">
        <v>0.19</v>
      </c>
      <c r="K113" s="69">
        <f>ROUND(K108*J110*J113,0)</f>
        <v>1079132</v>
      </c>
      <c r="L113" s="66"/>
      <c r="M113" s="83">
        <v>0.19</v>
      </c>
      <c r="N113" s="69">
        <f>ROUND(N108*M110*M113,0)</f>
        <v>1075858</v>
      </c>
      <c r="O113" s="66"/>
      <c r="P113" s="83">
        <v>0.19</v>
      </c>
      <c r="Q113" s="69">
        <f>ROUND(Q108*P110*P113,0)</f>
        <v>1081971</v>
      </c>
      <c r="R113" s="66"/>
      <c r="S113" s="2"/>
    </row>
    <row r="114" spans="1:19" x14ac:dyDescent="0.25">
      <c r="A114" s="66"/>
      <c r="B114" s="88" t="s">
        <v>63</v>
      </c>
      <c r="C114" s="66"/>
      <c r="D114" s="3"/>
      <c r="E114" s="69"/>
      <c r="F114" s="77">
        <f>F108+F112+F113</f>
        <v>144091054</v>
      </c>
      <c r="G114" s="89"/>
      <c r="I114" s="66"/>
      <c r="J114" s="89"/>
      <c r="L114" s="66"/>
      <c r="M114" s="89"/>
      <c r="O114" s="66"/>
      <c r="P114" s="89"/>
      <c r="R114" s="66"/>
      <c r="S114" s="2"/>
    </row>
    <row r="115" spans="1:19" x14ac:dyDescent="0.25">
      <c r="A115" s="66"/>
      <c r="B115" s="66"/>
      <c r="C115" s="66"/>
      <c r="D115" s="66"/>
      <c r="E115" s="66"/>
      <c r="F115" s="66"/>
      <c r="G115" s="66"/>
      <c r="H115" s="66"/>
      <c r="I115" s="66"/>
      <c r="J115" s="66"/>
      <c r="K115" s="66"/>
      <c r="L115" s="66"/>
      <c r="M115" s="66"/>
      <c r="N115" s="66"/>
      <c r="O115" s="66"/>
      <c r="P115" s="66"/>
      <c r="Q115" s="66"/>
      <c r="R115" s="66"/>
      <c r="S115" s="2"/>
    </row>
    <row r="116" spans="1:19" ht="15" x14ac:dyDescent="0.25">
      <c r="A116" s="66"/>
      <c r="B116" s="90" t="s">
        <v>54</v>
      </c>
      <c r="C116" s="66"/>
      <c r="D116" s="66"/>
      <c r="E116" s="66"/>
      <c r="F116" s="66"/>
      <c r="G116" s="66"/>
      <c r="H116" s="64">
        <f>H108+H112+H113</f>
        <v>143375843</v>
      </c>
      <c r="I116" s="63" t="str">
        <f>+IF(H116&lt;=$F114,"OK","NO OK")</f>
        <v>OK</v>
      </c>
      <c r="J116" s="66"/>
      <c r="K116" s="64">
        <f>K108+K112+K113</f>
        <v>143070217</v>
      </c>
      <c r="L116" s="63" t="str">
        <f>+IF(K116&lt;=$F114,"OK","NO OK")</f>
        <v>OK</v>
      </c>
      <c r="M116" s="66"/>
      <c r="N116" s="64">
        <f>N108+N112+N113</f>
        <v>142636100</v>
      </c>
      <c r="O116" s="63" t="str">
        <f>+IF(N116&lt;=$F114,"OK","NO OK")</f>
        <v>OK</v>
      </c>
      <c r="P116" s="66"/>
      <c r="Q116" s="64">
        <f>Q108+Q112+Q113</f>
        <v>143446592</v>
      </c>
      <c r="R116" s="63" t="str">
        <f>+IF(Q116&lt;=$F114,"OK","NO OK")</f>
        <v>OK</v>
      </c>
      <c r="S116" s="2"/>
    </row>
    <row r="117" spans="1:19" ht="15" x14ac:dyDescent="0.25">
      <c r="A117" s="66"/>
      <c r="B117" s="90" t="s">
        <v>55</v>
      </c>
      <c r="C117" s="66"/>
      <c r="D117" s="66"/>
      <c r="E117" s="66"/>
      <c r="F117" s="66"/>
      <c r="G117" s="66"/>
      <c r="H117" s="91">
        <f>+ROUND(H116/$F114,4)</f>
        <v>0.995</v>
      </c>
      <c r="I117" s="63" t="str">
        <f>+IF(H117&gt;=95%,"OK","NO OK")</f>
        <v>OK</v>
      </c>
      <c r="J117" s="66"/>
      <c r="K117" s="91">
        <f>+ROUND(K116/$F114,4)</f>
        <v>0.9929</v>
      </c>
      <c r="L117" s="63" t="str">
        <f>+IF(K117&gt;=95%,"OK","NO OK")</f>
        <v>OK</v>
      </c>
      <c r="M117" s="66"/>
      <c r="N117" s="91">
        <f>+ROUND(N116/$F114,4)</f>
        <v>0.9899</v>
      </c>
      <c r="O117" s="63" t="str">
        <f>+IF(N117&gt;=95%,"OK","NO OK")</f>
        <v>OK</v>
      </c>
      <c r="P117" s="66"/>
      <c r="Q117" s="91">
        <f>+ROUND(Q116/$F114,4)</f>
        <v>0.99550000000000005</v>
      </c>
      <c r="R117" s="63" t="str">
        <f>+IF(Q117&gt;=95%,"OK","NO OK")</f>
        <v>OK</v>
      </c>
      <c r="S117" s="2"/>
    </row>
    <row r="118" spans="1:19" x14ac:dyDescent="0.25">
      <c r="A118" s="66"/>
      <c r="B118" s="90" t="s">
        <v>56</v>
      </c>
      <c r="C118" s="66"/>
      <c r="D118" s="66"/>
      <c r="E118" s="66"/>
      <c r="F118" s="66"/>
      <c r="G118" s="66"/>
      <c r="H118" s="77">
        <v>143375843</v>
      </c>
      <c r="I118" s="66"/>
      <c r="J118" s="66"/>
      <c r="K118" s="77">
        <v>143070217</v>
      </c>
      <c r="L118" s="66"/>
      <c r="M118" s="66"/>
      <c r="N118" s="77">
        <v>142636099</v>
      </c>
      <c r="O118" s="66"/>
      <c r="P118" s="66"/>
      <c r="Q118" s="77">
        <v>143446592</v>
      </c>
      <c r="R118" s="66"/>
      <c r="S118" s="2"/>
    </row>
    <row r="119" spans="1:19" x14ac:dyDescent="0.25">
      <c r="A119" s="66"/>
      <c r="B119" s="90" t="s">
        <v>57</v>
      </c>
      <c r="C119" s="66"/>
      <c r="D119" s="66"/>
      <c r="E119" s="66"/>
      <c r="F119" s="66"/>
      <c r="G119" s="66"/>
      <c r="H119" s="77">
        <f>+ABS(H116-H118)</f>
        <v>0</v>
      </c>
      <c r="I119" s="66"/>
      <c r="J119" s="66"/>
      <c r="K119" s="77">
        <f>+ABS(K116-K118)</f>
        <v>0</v>
      </c>
      <c r="L119" s="66"/>
      <c r="M119" s="66"/>
      <c r="N119" s="77">
        <f>+ABS(N116-N118)</f>
        <v>1</v>
      </c>
      <c r="O119" s="66"/>
      <c r="P119" s="66"/>
      <c r="Q119" s="77">
        <f>+ABS(Q116-Q118)</f>
        <v>0</v>
      </c>
      <c r="R119" s="66"/>
      <c r="S119" s="2"/>
    </row>
    <row r="120" spans="1:19" ht="15" x14ac:dyDescent="0.25">
      <c r="A120" s="66"/>
      <c r="B120" s="90" t="s">
        <v>58</v>
      </c>
      <c r="C120" s="66"/>
      <c r="D120" s="66"/>
      <c r="E120" s="66"/>
      <c r="F120" s="66"/>
      <c r="G120" s="66"/>
      <c r="H120" s="120">
        <f>+H119/H118</f>
        <v>0</v>
      </c>
      <c r="I120" s="65" t="str">
        <f>+IF(H120&gt;0.1%,"NO OK","OK")</f>
        <v>OK</v>
      </c>
      <c r="J120" s="66"/>
      <c r="K120" s="120">
        <f>+K119/K118</f>
        <v>0</v>
      </c>
      <c r="L120" s="65" t="str">
        <f>+IF(K120&gt;0.1%,"NO OK","OK")</f>
        <v>OK</v>
      </c>
      <c r="M120" s="66"/>
      <c r="N120" s="120">
        <f>+N119/N118</f>
        <v>7.0108479340843446E-9</v>
      </c>
      <c r="O120" s="65" t="str">
        <f>+IF(N120&gt;0.1%,"NO OK","OK")</f>
        <v>OK</v>
      </c>
      <c r="P120" s="66"/>
      <c r="Q120" s="120">
        <f>+Q119/Q118</f>
        <v>0</v>
      </c>
      <c r="R120" s="65" t="str">
        <f>+IF(Q120&gt;0.1%,"NO OK","OK")</f>
        <v>OK</v>
      </c>
      <c r="S120" s="2"/>
    </row>
    <row r="121" spans="1:19" ht="15" x14ac:dyDescent="0.25">
      <c r="A121" s="66"/>
      <c r="B121" s="90" t="s">
        <v>59</v>
      </c>
      <c r="C121" s="66"/>
      <c r="D121" s="66"/>
      <c r="E121" s="66"/>
      <c r="F121" s="66"/>
      <c r="G121" s="66"/>
      <c r="H121" s="66"/>
      <c r="I121" s="65" t="s">
        <v>15</v>
      </c>
      <c r="J121" s="66"/>
      <c r="K121" s="66"/>
      <c r="L121" s="65" t="s">
        <v>15</v>
      </c>
      <c r="M121" s="66"/>
      <c r="N121" s="66"/>
      <c r="O121" s="65" t="s">
        <v>15</v>
      </c>
      <c r="P121" s="66"/>
      <c r="Q121" s="66"/>
      <c r="R121" s="65" t="s">
        <v>15</v>
      </c>
      <c r="S121" s="2"/>
    </row>
    <row r="122" spans="1:19" ht="15" x14ac:dyDescent="0.25">
      <c r="A122" s="66"/>
      <c r="B122" s="90" t="s">
        <v>60</v>
      </c>
      <c r="C122" s="66"/>
      <c r="D122" s="66"/>
      <c r="E122" s="66"/>
      <c r="F122" s="66"/>
      <c r="G122" s="154" t="str">
        <f>+IF(I116="OK",IF(I117="OK",IF(I120="OK",IF(I121="OK",IF(I112="OK","SI","NO"),"NO"),"NO"),"NO"),"NO")</f>
        <v>SI</v>
      </c>
      <c r="H122" s="155"/>
      <c r="I122" s="156"/>
      <c r="J122" s="154" t="str">
        <f>+IF(L116="OK",IF(L117="OK",IF(L120="OK",IF(L121="OK",IF(L112="OK","SI","NO"),"NO"),"NO"),"NO"),"NO")</f>
        <v>SI</v>
      </c>
      <c r="K122" s="155"/>
      <c r="L122" s="156"/>
      <c r="M122" s="154" t="str">
        <f>+IF(O116="OK",IF(O117="OK",IF(O120="OK",IF(O121="OK",IF(O112="OK","SI","NO"),"NO"),"NO"),"NO"),"NO")</f>
        <v>SI</v>
      </c>
      <c r="N122" s="155"/>
      <c r="O122" s="156"/>
      <c r="P122" s="154" t="str">
        <f>+IF(R116="OK",IF(R117="OK",IF(R120="OK",IF(R121="OK",IF(R112="OK","SI","NO"),"NO"),"NO"),"NO"),"NO")</f>
        <v>SI</v>
      </c>
      <c r="Q122" s="155"/>
      <c r="R122" s="156"/>
      <c r="S122" s="2"/>
    </row>
    <row r="123" spans="1:19" x14ac:dyDescent="0.25">
      <c r="S123" s="2"/>
    </row>
    <row r="124" spans="1:19" ht="15.75" x14ac:dyDescent="0.25">
      <c r="B124" s="43" t="s">
        <v>39</v>
      </c>
      <c r="G124" s="43"/>
      <c r="H124" s="51"/>
      <c r="I124" s="51"/>
      <c r="J124" s="43"/>
      <c r="K124" s="51"/>
      <c r="L124" s="51"/>
      <c r="M124" s="43"/>
      <c r="N124" s="51"/>
      <c r="O124" s="51"/>
      <c r="P124" s="43"/>
      <c r="Q124" s="51"/>
      <c r="R124" s="51"/>
      <c r="S124" s="2"/>
    </row>
    <row r="125" spans="1:19" x14ac:dyDescent="0.25">
      <c r="G125" s="50"/>
      <c r="H125" s="51"/>
      <c r="I125" s="51"/>
      <c r="J125" s="50"/>
      <c r="K125" s="51"/>
      <c r="L125" s="51"/>
      <c r="M125" s="50"/>
      <c r="N125" s="51"/>
      <c r="O125" s="51"/>
      <c r="P125" s="50"/>
      <c r="Q125" s="51"/>
      <c r="R125" s="51"/>
    </row>
    <row r="126" spans="1:19" x14ac:dyDescent="0.25">
      <c r="G126" s="50"/>
      <c r="H126" s="51"/>
      <c r="I126" s="51"/>
      <c r="J126" s="50"/>
      <c r="K126" s="51"/>
      <c r="L126" s="51"/>
      <c r="M126" s="50"/>
      <c r="N126" s="51"/>
      <c r="O126" s="51"/>
      <c r="P126" s="50"/>
      <c r="Q126" s="51"/>
      <c r="R126" s="51"/>
    </row>
    <row r="127" spans="1:19" x14ac:dyDescent="0.25">
      <c r="G127" s="50"/>
      <c r="H127" s="51"/>
      <c r="I127" s="51"/>
      <c r="J127" s="50"/>
      <c r="K127" s="51"/>
      <c r="L127" s="51"/>
      <c r="M127" s="50"/>
      <c r="N127" s="51"/>
      <c r="O127" s="51"/>
      <c r="P127" s="50"/>
      <c r="Q127" s="51"/>
      <c r="R127" s="51"/>
    </row>
    <row r="128" spans="1:19" ht="15.75" x14ac:dyDescent="0.25">
      <c r="B128" s="53" t="s">
        <v>40</v>
      </c>
      <c r="C128" s="53"/>
      <c r="G128" s="53"/>
      <c r="H128" s="51"/>
      <c r="I128" s="53"/>
      <c r="J128" s="53"/>
      <c r="K128" s="51"/>
      <c r="L128" s="53"/>
      <c r="M128" s="53"/>
      <c r="N128" s="51"/>
      <c r="O128" s="53"/>
      <c r="P128" s="53"/>
      <c r="Q128" s="51"/>
      <c r="R128" s="53"/>
    </row>
    <row r="129" spans="2:18" ht="15.75" x14ac:dyDescent="0.25">
      <c r="B129" s="54" t="s">
        <v>208</v>
      </c>
      <c r="C129" s="54"/>
      <c r="G129" s="54"/>
      <c r="H129" s="51"/>
      <c r="I129" s="54"/>
      <c r="J129" s="54"/>
      <c r="K129" s="51"/>
      <c r="L129" s="54"/>
      <c r="M129" s="54"/>
      <c r="N129" s="51"/>
      <c r="O129" s="54"/>
      <c r="P129" s="54"/>
      <c r="Q129" s="51"/>
      <c r="R129" s="54"/>
    </row>
    <row r="130" spans="2:18" ht="15.75" x14ac:dyDescent="0.25">
      <c r="B130" s="54"/>
      <c r="G130" s="54"/>
      <c r="H130" s="51"/>
      <c r="I130" s="51"/>
      <c r="J130" s="54"/>
      <c r="K130" s="51"/>
      <c r="L130" s="51"/>
      <c r="M130" s="54"/>
      <c r="N130" s="51"/>
      <c r="O130" s="51"/>
      <c r="P130" s="54"/>
      <c r="Q130" s="51"/>
      <c r="R130" s="51"/>
    </row>
    <row r="131" spans="2:18" ht="15.75" x14ac:dyDescent="0.25">
      <c r="B131" s="54"/>
      <c r="G131" s="54"/>
      <c r="H131" s="55"/>
      <c r="I131" s="55"/>
      <c r="J131" s="54"/>
      <c r="K131" s="55"/>
      <c r="L131" s="55"/>
      <c r="M131" s="54"/>
      <c r="N131" s="55"/>
      <c r="O131" s="55"/>
      <c r="P131" s="54"/>
      <c r="Q131" s="55"/>
      <c r="R131" s="55"/>
    </row>
    <row r="132" spans="2:18" ht="15.75" x14ac:dyDescent="0.25">
      <c r="B132" s="54"/>
      <c r="G132" s="54"/>
      <c r="H132" s="55"/>
      <c r="I132" s="55"/>
      <c r="J132" s="54"/>
      <c r="K132" s="55"/>
      <c r="L132" s="55"/>
      <c r="M132" s="54"/>
      <c r="N132" s="55"/>
      <c r="O132" s="55"/>
      <c r="P132" s="54"/>
      <c r="Q132" s="55"/>
      <c r="R132" s="55"/>
    </row>
    <row r="133" spans="2:18" ht="15.75" x14ac:dyDescent="0.25">
      <c r="B133" s="53" t="s">
        <v>41</v>
      </c>
      <c r="C133" s="53"/>
      <c r="G133" s="53"/>
      <c r="H133" s="53"/>
      <c r="I133" s="53"/>
      <c r="J133" s="53"/>
      <c r="K133" s="53"/>
      <c r="L133" s="53"/>
      <c r="M133" s="53"/>
      <c r="N133" s="53"/>
      <c r="O133" s="53"/>
      <c r="P133" s="53"/>
      <c r="Q133" s="53"/>
      <c r="R133" s="53"/>
    </row>
    <row r="134" spans="2:18" ht="15.75" x14ac:dyDescent="0.25">
      <c r="B134" s="54" t="s">
        <v>42</v>
      </c>
      <c r="C134" s="54"/>
      <c r="G134" s="54"/>
      <c r="H134" s="55"/>
      <c r="I134" s="55"/>
      <c r="J134" s="54"/>
      <c r="K134" s="55"/>
      <c r="L134" s="55"/>
      <c r="M134" s="54"/>
      <c r="N134" s="55"/>
      <c r="O134" s="55"/>
      <c r="P134" s="54"/>
      <c r="Q134" s="55"/>
      <c r="R134" s="55"/>
    </row>
    <row r="135" spans="2:18" ht="15.75" x14ac:dyDescent="0.25">
      <c r="B135" s="54" t="s">
        <v>43</v>
      </c>
      <c r="G135" s="54"/>
      <c r="H135" s="55"/>
      <c r="I135" s="55"/>
      <c r="J135" s="54"/>
      <c r="K135" s="55"/>
      <c r="L135" s="55"/>
      <c r="M135" s="54"/>
      <c r="N135" s="55"/>
      <c r="O135" s="55"/>
      <c r="P135" s="54"/>
      <c r="Q135" s="55"/>
      <c r="R135" s="55"/>
    </row>
  </sheetData>
  <mergeCells count="25">
    <mergeCell ref="A6:F6"/>
    <mergeCell ref="G6:G7"/>
    <mergeCell ref="H6:H7"/>
    <mergeCell ref="A1:F1"/>
    <mergeCell ref="A2:F2"/>
    <mergeCell ref="A3:F4"/>
    <mergeCell ref="G3:I4"/>
    <mergeCell ref="A5:F5"/>
    <mergeCell ref="G5:I5"/>
    <mergeCell ref="M3:O4"/>
    <mergeCell ref="M5:O5"/>
    <mergeCell ref="N6:N7"/>
    <mergeCell ref="G122:I122"/>
    <mergeCell ref="J122:L122"/>
    <mergeCell ref="M122:O122"/>
    <mergeCell ref="M6:M7"/>
    <mergeCell ref="J3:L4"/>
    <mergeCell ref="J5:L5"/>
    <mergeCell ref="J6:J7"/>
    <mergeCell ref="K6:K7"/>
    <mergeCell ref="P3:R4"/>
    <mergeCell ref="P5:R5"/>
    <mergeCell ref="P6:P7"/>
    <mergeCell ref="Q6:Q7"/>
    <mergeCell ref="P122:R122"/>
  </mergeCells>
  <conditionalFormatting sqref="I9:I18 I107">
    <cfRule type="containsText" dxfId="60" priority="132" operator="containsText" text="NO OK">
      <formula>NOT(ISERROR(SEARCH("NO OK",I9)))</formula>
    </cfRule>
  </conditionalFormatting>
  <conditionalFormatting sqref="I120">
    <cfRule type="containsText" dxfId="59" priority="131" operator="containsText" text="NO OK">
      <formula>NOT(ISERROR(SEARCH("NO OK",I120)))</formula>
    </cfRule>
  </conditionalFormatting>
  <conditionalFormatting sqref="I116:I117">
    <cfRule type="containsText" dxfId="58" priority="130" operator="containsText" text="NO OK">
      <formula>NOT(ISERROR(SEARCH("NO OK",I116)))</formula>
    </cfRule>
  </conditionalFormatting>
  <conditionalFormatting sqref="I121">
    <cfRule type="containsText" dxfId="57" priority="129" operator="containsText" text="NO OK">
      <formula>NOT(ISERROR(SEARCH("NO OK",I121)))</formula>
    </cfRule>
  </conditionalFormatting>
  <conditionalFormatting sqref="I112">
    <cfRule type="cellIs" dxfId="56" priority="121" operator="equal">
      <formula>"NO OK"</formula>
    </cfRule>
  </conditionalFormatting>
  <conditionalFormatting sqref="G122">
    <cfRule type="containsText" dxfId="55" priority="118" operator="containsText" text="NO">
      <formula>NOT(ISERROR(SEARCH("NO",G122)))</formula>
    </cfRule>
  </conditionalFormatting>
  <conditionalFormatting sqref="I19:I23 I26:I30 I33:I43 I46:I54 I57:I64 I67:I77 I80:I88 I91:I100 I103:I106">
    <cfRule type="containsText" dxfId="54" priority="91" operator="containsText" text="NO OK">
      <formula>NOT(ISERROR(SEARCH("NO OK",I19)))</formula>
    </cfRule>
  </conditionalFormatting>
  <conditionalFormatting sqref="I101">
    <cfRule type="containsText" dxfId="53" priority="86" operator="containsText" text="NO OK">
      <formula>NOT(ISERROR(SEARCH("NO OK",I101)))</formula>
    </cfRule>
  </conditionalFormatting>
  <conditionalFormatting sqref="I89">
    <cfRule type="containsText" dxfId="52" priority="81" operator="containsText" text="NO OK">
      <formula>NOT(ISERROR(SEARCH("NO OK",I89)))</formula>
    </cfRule>
  </conditionalFormatting>
  <conditionalFormatting sqref="I78">
    <cfRule type="containsText" dxfId="51" priority="76" operator="containsText" text="NO OK">
      <formula>NOT(ISERROR(SEARCH("NO OK",I78)))</formula>
    </cfRule>
  </conditionalFormatting>
  <conditionalFormatting sqref="I65">
    <cfRule type="containsText" dxfId="50" priority="71" operator="containsText" text="NO OK">
      <formula>NOT(ISERROR(SEARCH("NO OK",I65)))</formula>
    </cfRule>
  </conditionalFormatting>
  <conditionalFormatting sqref="I55">
    <cfRule type="containsText" dxfId="49" priority="66" operator="containsText" text="NO OK">
      <formula>NOT(ISERROR(SEARCH("NO OK",I55)))</formula>
    </cfRule>
  </conditionalFormatting>
  <conditionalFormatting sqref="I44">
    <cfRule type="containsText" dxfId="48" priority="61" operator="containsText" text="NO OK">
      <formula>NOT(ISERROR(SEARCH("NO OK",I44)))</formula>
    </cfRule>
  </conditionalFormatting>
  <conditionalFormatting sqref="I31">
    <cfRule type="containsText" dxfId="47" priority="56" operator="containsText" text="NO OK">
      <formula>NOT(ISERROR(SEARCH("NO OK",I31)))</formula>
    </cfRule>
  </conditionalFormatting>
  <conditionalFormatting sqref="I24">
    <cfRule type="containsText" dxfId="46" priority="51" operator="containsText" text="NO OK">
      <formula>NOT(ISERROR(SEARCH("NO OK",I24)))</formula>
    </cfRule>
  </conditionalFormatting>
  <conditionalFormatting sqref="L9:L18 L107">
    <cfRule type="containsText" dxfId="45" priority="46" operator="containsText" text="NO OK">
      <formula>NOT(ISERROR(SEARCH("NO OK",L9)))</formula>
    </cfRule>
  </conditionalFormatting>
  <conditionalFormatting sqref="L120">
    <cfRule type="containsText" dxfId="44" priority="45" operator="containsText" text="NO OK">
      <formula>NOT(ISERROR(SEARCH("NO OK",L120)))</formula>
    </cfRule>
  </conditionalFormatting>
  <conditionalFormatting sqref="L116:L117">
    <cfRule type="containsText" dxfId="43" priority="44" operator="containsText" text="NO OK">
      <formula>NOT(ISERROR(SEARCH("NO OK",L116)))</formula>
    </cfRule>
  </conditionalFormatting>
  <conditionalFormatting sqref="L121">
    <cfRule type="containsText" dxfId="42" priority="43" operator="containsText" text="NO OK">
      <formula>NOT(ISERROR(SEARCH("NO OK",L121)))</formula>
    </cfRule>
  </conditionalFormatting>
  <conditionalFormatting sqref="L112">
    <cfRule type="cellIs" dxfId="41" priority="42" operator="equal">
      <formula>"NO OK"</formula>
    </cfRule>
  </conditionalFormatting>
  <conditionalFormatting sqref="J122">
    <cfRule type="containsText" dxfId="40" priority="41" operator="containsText" text="NO">
      <formula>NOT(ISERROR(SEARCH("NO",J122)))</formula>
    </cfRule>
  </conditionalFormatting>
  <conditionalFormatting sqref="L19:L23 L26:L30 L33:L43 L46:L54 L57:L64 L67:L77 L80:L88 L91:L100 L103:L106">
    <cfRule type="containsText" dxfId="39" priority="40" operator="containsText" text="NO OK">
      <formula>NOT(ISERROR(SEARCH("NO OK",L19)))</formula>
    </cfRule>
  </conditionalFormatting>
  <conditionalFormatting sqref="L101">
    <cfRule type="containsText" dxfId="38" priority="39" operator="containsText" text="NO OK">
      <formula>NOT(ISERROR(SEARCH("NO OK",L101)))</formula>
    </cfRule>
  </conditionalFormatting>
  <conditionalFormatting sqref="L89">
    <cfRule type="containsText" dxfId="37" priority="38" operator="containsText" text="NO OK">
      <formula>NOT(ISERROR(SEARCH("NO OK",L89)))</formula>
    </cfRule>
  </conditionalFormatting>
  <conditionalFormatting sqref="L78">
    <cfRule type="containsText" dxfId="36" priority="37" operator="containsText" text="NO OK">
      <formula>NOT(ISERROR(SEARCH("NO OK",L78)))</formula>
    </cfRule>
  </conditionalFormatting>
  <conditionalFormatting sqref="L65">
    <cfRule type="containsText" dxfId="35" priority="36" operator="containsText" text="NO OK">
      <formula>NOT(ISERROR(SEARCH("NO OK",L65)))</formula>
    </cfRule>
  </conditionalFormatting>
  <conditionalFormatting sqref="L55">
    <cfRule type="containsText" dxfId="34" priority="35" operator="containsText" text="NO OK">
      <formula>NOT(ISERROR(SEARCH("NO OK",L55)))</formula>
    </cfRule>
  </conditionalFormatting>
  <conditionalFormatting sqref="L44">
    <cfRule type="containsText" dxfId="33" priority="34" operator="containsText" text="NO OK">
      <formula>NOT(ISERROR(SEARCH("NO OK",L44)))</formula>
    </cfRule>
  </conditionalFormatting>
  <conditionalFormatting sqref="L31">
    <cfRule type="containsText" dxfId="32" priority="33" operator="containsText" text="NO OK">
      <formula>NOT(ISERROR(SEARCH("NO OK",L31)))</formula>
    </cfRule>
  </conditionalFormatting>
  <conditionalFormatting sqref="L24">
    <cfRule type="containsText" dxfId="31" priority="32" operator="containsText" text="NO OK">
      <formula>NOT(ISERROR(SEARCH("NO OK",L24)))</formula>
    </cfRule>
  </conditionalFormatting>
  <conditionalFormatting sqref="O9:O18 O107">
    <cfRule type="containsText" dxfId="30" priority="31" operator="containsText" text="NO OK">
      <formula>NOT(ISERROR(SEARCH("NO OK",O9)))</formula>
    </cfRule>
  </conditionalFormatting>
  <conditionalFormatting sqref="O120">
    <cfRule type="containsText" dxfId="29" priority="30" operator="containsText" text="NO OK">
      <formula>NOT(ISERROR(SEARCH("NO OK",O120)))</formula>
    </cfRule>
  </conditionalFormatting>
  <conditionalFormatting sqref="O116:O117">
    <cfRule type="containsText" dxfId="28" priority="29" operator="containsText" text="NO OK">
      <formula>NOT(ISERROR(SEARCH("NO OK",O116)))</formula>
    </cfRule>
  </conditionalFormatting>
  <conditionalFormatting sqref="O121">
    <cfRule type="containsText" dxfId="27" priority="28" operator="containsText" text="NO OK">
      <formula>NOT(ISERROR(SEARCH("NO OK",O121)))</formula>
    </cfRule>
  </conditionalFormatting>
  <conditionalFormatting sqref="O112">
    <cfRule type="cellIs" dxfId="26" priority="27" operator="equal">
      <formula>"NO OK"</formula>
    </cfRule>
  </conditionalFormatting>
  <conditionalFormatting sqref="M122">
    <cfRule type="containsText" dxfId="25" priority="26" operator="containsText" text="NO">
      <formula>NOT(ISERROR(SEARCH("NO",M122)))</formula>
    </cfRule>
  </conditionalFormatting>
  <conditionalFormatting sqref="O19:O23 O26:O30 O33:O43 O46:O54 O57:O64 O67:O77 O80:O88 O91:O100 O103:O106">
    <cfRule type="containsText" dxfId="24" priority="25" operator="containsText" text="NO OK">
      <formula>NOT(ISERROR(SEARCH("NO OK",O19)))</formula>
    </cfRule>
  </conditionalFormatting>
  <conditionalFormatting sqref="O101">
    <cfRule type="containsText" dxfId="23" priority="24" operator="containsText" text="NO OK">
      <formula>NOT(ISERROR(SEARCH("NO OK",O101)))</formula>
    </cfRule>
  </conditionalFormatting>
  <conditionalFormatting sqref="O89">
    <cfRule type="containsText" dxfId="22" priority="23" operator="containsText" text="NO OK">
      <formula>NOT(ISERROR(SEARCH("NO OK",O89)))</formula>
    </cfRule>
  </conditionalFormatting>
  <conditionalFormatting sqref="O78">
    <cfRule type="containsText" dxfId="21" priority="22" operator="containsText" text="NO OK">
      <formula>NOT(ISERROR(SEARCH("NO OK",O78)))</formula>
    </cfRule>
  </conditionalFormatting>
  <conditionalFormatting sqref="O65">
    <cfRule type="containsText" dxfId="20" priority="21" operator="containsText" text="NO OK">
      <formula>NOT(ISERROR(SEARCH("NO OK",O65)))</formula>
    </cfRule>
  </conditionalFormatting>
  <conditionalFormatting sqref="O55">
    <cfRule type="containsText" dxfId="19" priority="20" operator="containsText" text="NO OK">
      <formula>NOT(ISERROR(SEARCH("NO OK",O55)))</formula>
    </cfRule>
  </conditionalFormatting>
  <conditionalFormatting sqref="O44">
    <cfRule type="containsText" dxfId="18" priority="19" operator="containsText" text="NO OK">
      <formula>NOT(ISERROR(SEARCH("NO OK",O44)))</formula>
    </cfRule>
  </conditionalFormatting>
  <conditionalFormatting sqref="O31">
    <cfRule type="containsText" dxfId="17" priority="18" operator="containsText" text="NO OK">
      <formula>NOT(ISERROR(SEARCH("NO OK",O31)))</formula>
    </cfRule>
  </conditionalFormatting>
  <conditionalFormatting sqref="O24">
    <cfRule type="containsText" dxfId="16" priority="17" operator="containsText" text="NO OK">
      <formula>NOT(ISERROR(SEARCH("NO OK",O24)))</formula>
    </cfRule>
  </conditionalFormatting>
  <conditionalFormatting sqref="R9:R18 R107">
    <cfRule type="containsText" dxfId="15" priority="16" operator="containsText" text="NO OK">
      <formula>NOT(ISERROR(SEARCH("NO OK",R9)))</formula>
    </cfRule>
  </conditionalFormatting>
  <conditionalFormatting sqref="R120">
    <cfRule type="containsText" dxfId="14" priority="15" operator="containsText" text="NO OK">
      <formula>NOT(ISERROR(SEARCH("NO OK",R120)))</formula>
    </cfRule>
  </conditionalFormatting>
  <conditionalFormatting sqref="R116:R117">
    <cfRule type="containsText" dxfId="13" priority="14" operator="containsText" text="NO OK">
      <formula>NOT(ISERROR(SEARCH("NO OK",R116)))</formula>
    </cfRule>
  </conditionalFormatting>
  <conditionalFormatting sqref="R121">
    <cfRule type="containsText" dxfId="12" priority="13" operator="containsText" text="NO OK">
      <formula>NOT(ISERROR(SEARCH("NO OK",R121)))</formula>
    </cfRule>
  </conditionalFormatting>
  <conditionalFormatting sqref="R112">
    <cfRule type="cellIs" dxfId="11" priority="12" operator="equal">
      <formula>"NO OK"</formula>
    </cfRule>
  </conditionalFormatting>
  <conditionalFormatting sqref="P122">
    <cfRule type="containsText" dxfId="10" priority="11" operator="containsText" text="NO">
      <formula>NOT(ISERROR(SEARCH("NO",P122)))</formula>
    </cfRule>
  </conditionalFormatting>
  <conditionalFormatting sqref="R19:R23 R26:R30 R33:R43 R46:R54 R57:R64 R67:R77 R80:R88 R91:R100 R103:R106">
    <cfRule type="containsText" dxfId="9" priority="10" operator="containsText" text="NO OK">
      <formula>NOT(ISERROR(SEARCH("NO OK",R19)))</formula>
    </cfRule>
  </conditionalFormatting>
  <conditionalFormatting sqref="R101">
    <cfRule type="containsText" dxfId="8" priority="9" operator="containsText" text="NO OK">
      <formula>NOT(ISERROR(SEARCH("NO OK",R101)))</formula>
    </cfRule>
  </conditionalFormatting>
  <conditionalFormatting sqref="R89">
    <cfRule type="containsText" dxfId="7" priority="8" operator="containsText" text="NO OK">
      <formula>NOT(ISERROR(SEARCH("NO OK",R89)))</formula>
    </cfRule>
  </conditionalFormatting>
  <conditionalFormatting sqref="R78">
    <cfRule type="containsText" dxfId="6" priority="7" operator="containsText" text="NO OK">
      <formula>NOT(ISERROR(SEARCH("NO OK",R78)))</formula>
    </cfRule>
  </conditionalFormatting>
  <conditionalFormatting sqref="R65">
    <cfRule type="containsText" dxfId="5" priority="6" operator="containsText" text="NO OK">
      <formula>NOT(ISERROR(SEARCH("NO OK",R65)))</formula>
    </cfRule>
  </conditionalFormatting>
  <conditionalFormatting sqref="R55">
    <cfRule type="containsText" dxfId="4" priority="5" operator="containsText" text="NO OK">
      <formula>NOT(ISERROR(SEARCH("NO OK",R55)))</formula>
    </cfRule>
  </conditionalFormatting>
  <conditionalFormatting sqref="R44">
    <cfRule type="containsText" dxfId="3" priority="4" operator="containsText" text="NO OK">
      <formula>NOT(ISERROR(SEARCH("NO OK",R44)))</formula>
    </cfRule>
  </conditionalFormatting>
  <conditionalFormatting sqref="R31">
    <cfRule type="containsText" dxfId="2" priority="3" operator="containsText" text="NO OK">
      <formula>NOT(ISERROR(SEARCH("NO OK",R31)))</formula>
    </cfRule>
  </conditionalFormatting>
  <conditionalFormatting sqref="R24">
    <cfRule type="containsText" dxfId="1" priority="2" operator="containsText" text="NO OK">
      <formula>NOT(ISERROR(SEARCH("NO OK",R24)))</formula>
    </cfRule>
  </conditionalFormatting>
  <conditionalFormatting sqref="G122:R122">
    <cfRule type="containsText" dxfId="0" priority="1" operator="containsText" text="SI">
      <formula>NOT(ISERROR(SEARCH("SI",G122)))</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VERIFICACION TECNICA</vt:lpstr>
      <vt:lpstr>VTE</vt:lpstr>
      <vt:lpstr>CORREC. ARITM.</vt:lpstr>
      <vt:lpstr>'VERIFICACION TECNICA'!Área_de_impresión</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2018-03-16T22:00:05Z</dcterms:modified>
</cp:coreProperties>
</file>